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definedNames>
    <definedName name="_GoBack2" localSheetId="0">NA()</definedName>
    <definedName name="_xlnm.Print_Area" localSheetId="0">Лист1!$A$1:$N$213</definedName>
  </definedNames>
</workbook>
</file>

<file path=xl/sharedStrings.xml><?xml version="1.0" encoding="utf-8"?>
<sst xmlns="http://schemas.openxmlformats.org/spreadsheetml/2006/main" count="185" uniqueCount="185">
  <si>
    <t xml:space="preserve">№ рецептуры по Сборнику блюд 2015г.</t>
  </si>
  <si>
    <t xml:space="preserve">Наименование блюд</t>
  </si>
  <si>
    <t xml:space="preserve">Выход порции (г)</t>
  </si>
  <si>
    <t xml:space="preserve">Пищевые вещества</t>
  </si>
  <si>
    <t xml:space="preserve">Энергетическая ценность (ккал)</t>
  </si>
  <si>
    <t xml:space="preserve">Микроэлементы (мг)</t>
  </si>
  <si>
    <t xml:space="preserve"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</si>
  <si>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</si>
  <si>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</si>
  <si>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</si>
  <si>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</si>
  <si>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</si>
  <si>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</si>
  <si>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</si>
  <si>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</si>
  <si>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</si>
  <si>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</si>
  <si>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 xml:space="preserve">Первая неделя</t>
  </si>
  <si>
    <t>Понедельник</t>
  </si>
  <si>
    <t>Завтрак</t>
  </si>
  <si>
    <t xml:space="preserve">Масло шоколадное</t>
  </si>
  <si>
    <t>15</t>
  </si>
  <si>
    <t xml:space="preserve">ТТК 57</t>
  </si>
  <si>
    <t xml:space="preserve">Чай с лимоном</t>
  </si>
  <si>
    <t xml:space="preserve">Батон витаминный с микронутриентами</t>
  </si>
  <si>
    <t>25</t>
  </si>
  <si>
    <t>Всего:</t>
  </si>
  <si>
    <t>Обед</t>
  </si>
  <si>
    <t>250</t>
  </si>
  <si>
    <t>100</t>
  </si>
  <si>
    <t xml:space="preserve">Вермишель отварная</t>
  </si>
  <si>
    <t>150</t>
  </si>
  <si>
    <t>200</t>
  </si>
  <si>
    <t xml:space="preserve">Хлеб полезный с микронутриентами/Батон витаминный с микронутриентами</t>
  </si>
  <si>
    <t>Полдник</t>
  </si>
  <si>
    <t>Итого:</t>
  </si>
  <si>
    <t>Вторник</t>
  </si>
  <si>
    <t>10</t>
  </si>
  <si>
    <t xml:space="preserve">Кисломолочный продукт"Биолакт"</t>
  </si>
  <si>
    <t xml:space="preserve">ТТК 245</t>
  </si>
  <si>
    <t xml:space="preserve">Кофейный напиток витаминизированный</t>
  </si>
  <si>
    <t xml:space="preserve">Компот из кураги</t>
  </si>
  <si>
    <t>25/20</t>
  </si>
  <si>
    <t xml:space="preserve">Кисломолочный напиток "Снежок"</t>
  </si>
  <si>
    <t>70</t>
  </si>
  <si>
    <t>270</t>
  </si>
  <si>
    <t>Среда</t>
  </si>
  <si>
    <t xml:space="preserve">Каша гречневая рассыпчатая</t>
  </si>
  <si>
    <t>260</t>
  </si>
  <si>
    <t xml:space="preserve">Рожки отварные</t>
  </si>
  <si>
    <t>Четверг</t>
  </si>
  <si>
    <t>10/2004</t>
  </si>
  <si>
    <t xml:space="preserve">Бутерброд горячий с сыром</t>
  </si>
  <si>
    <t>45</t>
  </si>
  <si>
    <t xml:space="preserve">ТТК 147</t>
  </si>
  <si>
    <t xml:space="preserve">Каша молочная "Дружба" жидкая с маслом</t>
  </si>
  <si>
    <t>200/5</t>
  </si>
  <si>
    <t xml:space="preserve">Какао с молоком</t>
  </si>
  <si>
    <t>20</t>
  </si>
  <si>
    <t xml:space="preserve">Пюре картофельное</t>
  </si>
  <si>
    <t xml:space="preserve">Чай с сахаром</t>
  </si>
  <si>
    <t>Пятница</t>
  </si>
  <si>
    <t xml:space="preserve">Котлета куриная</t>
  </si>
  <si>
    <t xml:space="preserve">Пюре яблочное</t>
  </si>
  <si>
    <t>125</t>
  </si>
  <si>
    <t xml:space="preserve">Вторая  неделя</t>
  </si>
  <si>
    <t xml:space="preserve">Масло сливочное </t>
  </si>
  <si>
    <t xml:space="preserve">Каша молочная пшенная жидкая  с маслом</t>
  </si>
  <si>
    <t xml:space="preserve">Батон, обогащенный йодоказеином</t>
  </si>
  <si>
    <t xml:space="preserve">Хлеб полезный с микронутриентами/Батон, обогащенный йодоказеином</t>
  </si>
  <si>
    <t xml:space="preserve">Запеканка из творога со сгущённым молоком</t>
  </si>
  <si>
    <t>111/2004</t>
  </si>
  <si>
    <t xml:space="preserve">Кисломолочный продукт "Биолакт"</t>
  </si>
  <si>
    <t xml:space="preserve">ТТК 370</t>
  </si>
  <si>
    <t xml:space="preserve">Суп сырный с гренками, зеленью</t>
  </si>
  <si>
    <t>250/15</t>
  </si>
  <si>
    <t xml:space="preserve">ТТК 242</t>
  </si>
  <si>
    <t xml:space="preserve">Филе куриное панированное </t>
  </si>
  <si>
    <t>90</t>
  </si>
  <si>
    <t>177/2004</t>
  </si>
  <si>
    <t xml:space="preserve">Бульон с куриным филе, гренками, зеленью</t>
  </si>
  <si>
    <t xml:space="preserve">ТТК 477</t>
  </si>
  <si>
    <t xml:space="preserve">Бифштекс домашний </t>
  </si>
  <si>
    <t xml:space="preserve">ТТК 243</t>
  </si>
  <si>
    <t xml:space="preserve">Кисель плодово-ягодный витаминизированный</t>
  </si>
  <si>
    <t xml:space="preserve">Итого по меню:</t>
  </si>
  <si>
    <t xml:space="preserve"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</si>
  <si>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</si>
  <si>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25/40</t>
  </si>
  <si>
    <t xml:space="preserve">Каша молочная рисовая жидкая с маслом</t>
  </si>
  <si>
    <t xml:space="preserve">Сыр порционно</t>
  </si>
  <si>
    <t xml:space="preserve">Сочник с фруктовой начинкой</t>
  </si>
  <si>
    <t xml:space="preserve">Компот из груши</t>
  </si>
  <si>
    <t>25/35</t>
  </si>
  <si>
    <t>25/30</t>
  </si>
  <si>
    <t>20/20</t>
  </si>
  <si>
    <t>25/23</t>
  </si>
  <si>
    <t xml:space="preserve">рж 25</t>
  </si>
  <si>
    <t xml:space="preserve">бат 25</t>
  </si>
  <si>
    <t>30</t>
  </si>
  <si>
    <t xml:space="preserve">бат 35</t>
  </si>
  <si>
    <t>23</t>
  </si>
  <si>
    <t xml:space="preserve">рж 20</t>
  </si>
  <si>
    <t>110</t>
  </si>
  <si>
    <t>120</t>
  </si>
  <si>
    <t>150/30</t>
  </si>
  <si>
    <t>25/50</t>
  </si>
  <si>
    <t xml:space="preserve">Котлета рыбная</t>
  </si>
  <si>
    <t xml:space="preserve">Борщ "Сибирский" с говядиной тушёной, со сметаной, зеленью</t>
  </si>
  <si>
    <t xml:space="preserve">29 бат</t>
  </si>
  <si>
    <t>25/29</t>
  </si>
  <si>
    <t xml:space="preserve">бат 50</t>
  </si>
  <si>
    <t xml:space="preserve">рж 35</t>
  </si>
  <si>
    <t>30/40</t>
  </si>
  <si>
    <t>рж30</t>
  </si>
  <si>
    <t>йод20</t>
  </si>
  <si>
    <t>278/2022</t>
  </si>
  <si>
    <t xml:space="preserve">йод 35/50</t>
  </si>
  <si>
    <t>й25/20</t>
  </si>
  <si>
    <t>й25/25</t>
  </si>
  <si>
    <t>25/45</t>
  </si>
  <si>
    <t>й45</t>
  </si>
  <si>
    <t>й25/40</t>
  </si>
  <si>
    <t>й25/30</t>
  </si>
  <si>
    <t xml:space="preserve">Борщ со свежей капустой и картофелем, говядиной  тушёной, сметаной, зеленью</t>
  </si>
  <si>
    <t xml:space="preserve">Суп куриный с зеленью</t>
  </si>
  <si>
    <t xml:space="preserve">Суп картофельный с горохом, мясом, зеленью</t>
  </si>
  <si>
    <t xml:space="preserve">Компот из яблок </t>
  </si>
  <si>
    <t xml:space="preserve">Котлета куриная </t>
  </si>
  <si>
    <t xml:space="preserve">Биточки домашние</t>
  </si>
  <si>
    <t>100/50</t>
  </si>
  <si>
    <t xml:space="preserve">Напиток из облепихи</t>
  </si>
  <si>
    <t>265</t>
  </si>
  <si>
    <t xml:space="preserve">Щи из свежей капусты с картофелем с говядиной тушёной, зеленью</t>
  </si>
  <si>
    <t>200/7</t>
  </si>
  <si>
    <t xml:space="preserve">Суп с вермишелью и картофелем с мясом, зеленью</t>
  </si>
  <si>
    <t xml:space="preserve">Пирожок печёный сдобный с творогом</t>
  </si>
  <si>
    <t xml:space="preserve">ТТК 376</t>
  </si>
  <si>
    <t xml:space="preserve">Маковый рулетик посыпной</t>
  </si>
  <si>
    <t xml:space="preserve">Пудинг "Лакомка" с  вареньем</t>
  </si>
  <si>
    <t xml:space="preserve">ТТК 472</t>
  </si>
  <si>
    <t xml:space="preserve">ТТК 536</t>
  </si>
  <si>
    <t xml:space="preserve">Вермишель молочная</t>
  </si>
  <si>
    <t xml:space="preserve">ТТК 499</t>
  </si>
  <si>
    <t xml:space="preserve">Суп картофельный с крупой,  с рыбными консервами, зеленью</t>
  </si>
  <si>
    <t xml:space="preserve">Тефтели мясные в соусе томатном</t>
  </si>
  <si>
    <t xml:space="preserve">Кисель плодово-ягодный витаминизированный (горячий напиток)</t>
  </si>
  <si>
    <t xml:space="preserve">Напиток из шиповника</t>
  </si>
  <si>
    <t xml:space="preserve">Рис отварной </t>
  </si>
  <si>
    <t>195</t>
  </si>
  <si>
    <t xml:space="preserve">Напиток клюквенный</t>
  </si>
  <si>
    <t xml:space="preserve">Пирожок печёный сдобный с рисом яйцом</t>
  </si>
  <si>
    <t xml:space="preserve">Плюшка с сахаром</t>
  </si>
  <si>
    <t xml:space="preserve">Пирожок печёный сдобный с картофелем и луком</t>
  </si>
  <si>
    <t xml:space="preserve">ТТК 357/1</t>
  </si>
  <si>
    <t xml:space="preserve">ТТК 246</t>
  </si>
  <si>
    <t xml:space="preserve">Компот из ягод</t>
  </si>
  <si>
    <t xml:space="preserve">ТТК 206</t>
  </si>
  <si>
    <t xml:space="preserve">Пирожок печёный сдобный с курагой</t>
  </si>
  <si>
    <t xml:space="preserve">Сдоба обыкновенная слив.мас</t>
  </si>
  <si>
    <t xml:space="preserve">Напиток овсяный шоколадный, обогащённый кальцием и витамином В₂</t>
  </si>
  <si>
    <t>25/43</t>
  </si>
  <si>
    <t>42</t>
  </si>
  <si>
    <t>25/36</t>
  </si>
  <si>
    <t>25/37</t>
  </si>
  <si>
    <t>24</t>
  </si>
  <si>
    <t>38</t>
  </si>
  <si>
    <t>31</t>
  </si>
  <si>
    <t>30/15/250</t>
  </si>
  <si>
    <t>25/41</t>
  </si>
  <si>
    <t>37</t>
  </si>
  <si>
    <t>41</t>
  </si>
  <si>
    <t>22</t>
  </si>
  <si>
    <t>29</t>
  </si>
  <si>
    <t>25/31</t>
  </si>
  <si>
    <t>30/39</t>
  </si>
  <si>
    <t>20/19</t>
  </si>
  <si>
    <t>431/2004</t>
  </si>
  <si>
    <t xml:space="preserve">Фрукты свежие </t>
  </si>
  <si>
    <t xml:space="preserve">Омлет натуральный </t>
  </si>
  <si>
    <t xml:space="preserve">Гуляш из говядины </t>
  </si>
  <si>
    <t xml:space="preserve">Сок фруктовый </t>
  </si>
  <si>
    <t xml:space="preserve">Фрукты свежие</t>
  </si>
  <si>
    <t xml:space="preserve">Печень по-строгановски </t>
  </si>
  <si>
    <t xml:space="preserve"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</si>
</sst>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3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79" formatCode="#,##0\ &quot;₽&quot;;\-#,##0\ &quot;₽&quot;"/>
    <numFmt numFmtId="178" formatCode="#,##0\ &quot;₽&quot;;[Red]\-#,##0\ &quot;₽&quot;"/>
    <numFmt numFmtId="177" formatCode="#,##0.00\ &quot;₽&quot;;\-#,##0.00\ &quot;₽&quot;"/>
    <numFmt numFmtId="176" formatCode="#,##0.00\ &quot;₽&quot;;[Red]\-#,##0.00\ &quot;₽&quot;"/>
    <numFmt numFmtId="175" formatCode="_-* #,##0\ &quot;₽&quot;_-;\-* #,##0\ &quot;₽&quot;_-;_-* &quot;-&quot;\ &quot;₽&quot;_-;_-@_-"/>
    <numFmt numFmtId="174" formatCode="_-* #,##0\ _₽_-;\-* #,##0\ _₽_-;_-* &quot;-&quot;\ _₽_-;_-@_-"/>
    <numFmt numFmtId="173" formatCode="_-* #,##0.00\ &quot;₽&quot;_-;\-* #,##0.00\ &quot;₽&quot;_-;_-* &quot;-&quot;??\ &quot;₽&quot;_-;_-@_-"/>
    <numFmt numFmtId="172" formatCode="_-* #,##0.00\ _₽_-;\-* #,##0.00\ _₽_-;_-* &quot;-&quot;??\ _₽_-;_-@_-"/>
    <numFmt numFmtId="171" formatCode="0.0"/>
    <numFmt numFmtId="170" formatCode="#"/>
    <numFmt numFmtId="169" formatCode="&quot;Да&quot;;&quot;Да&quot;;&quot;Нет&quot;"/>
    <numFmt numFmtId="168" formatCode="&quot;Истина&quot;;&quot;Истина&quot;;&quot;Ложь&quot;"/>
    <numFmt numFmtId="167" formatCode="&quot;Вкл&quot;;&quot;Вкл&quot;;&quot;Выкл&quot;"/>
    <numFmt numFmtId="166" formatCode="[$€-2]\ ###,000_);[Red]\([$€-2]\ ###,000\)"/>
    <numFmt numFmtId="165" formatCode="0.000"/>
  </numFmts>
  <fonts count="56">
    <font>
      <sz val="11.000000"/>
      <color indexed="64"/>
      <name val="Calibri"/>
    </font>
    <font>
      <sz val="10.000000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color indexed="65"/>
      <name val="Calibri"/>
    </font>
    <font>
      <b/>
      <sz val="10.000000"/>
      <color indexed="64"/>
      <name val="Calibri"/>
    </font>
    <font>
      <sz val="10.000000"/>
      <color rgb="FFCC0000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rgb="FF006600"/>
      <name val="Calibri"/>
    </font>
    <font>
      <sz val="18.000000"/>
      <color indexed="64"/>
      <name val="Calibri"/>
    </font>
    <font>
      <sz val="12.000000"/>
      <color indexed="64"/>
      <name val="Calibri"/>
    </font>
    <font>
      <b/>
      <sz val="24.000000"/>
      <color indexed="64"/>
      <name val="Calibri"/>
    </font>
    <font>
      <u/>
      <sz val="10.000000"/>
      <color rgb="FF0000EE"/>
      <name val="Calibri"/>
    </font>
    <font>
      <sz val="10.000000"/>
      <color rgb="FF996600"/>
      <name val="Calibri"/>
    </font>
    <font>
      <sz val="10.000000"/>
      <color indexed="63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color indexed="64"/>
      <name val="Times New Roman"/>
    </font>
    <font>
      <b/>
      <sz val="10.000000"/>
      <color indexed="64"/>
      <name val="Times New Roman"/>
    </font>
    <font>
      <b/>
      <sz val="10.000000"/>
      <color indexed="17"/>
      <name val="Times New Roman"/>
    </font>
    <font>
      <sz val="10.000000"/>
      <name val="Times New Roman"/>
    </font>
    <font>
      <b/>
      <sz val="10.000000"/>
      <color indexed="2"/>
      <name val="Times New Roman"/>
    </font>
    <font>
      <b/>
      <sz val="10.000000"/>
      <name val="Times New Roman"/>
    </font>
    <font>
      <b/>
      <i/>
      <sz val="10.000000"/>
      <name val="Times New Roman"/>
    </font>
    <font>
      <b/>
      <sz val="10.000000"/>
      <color rgb="FFCE181E"/>
      <name val="Times New Roman"/>
    </font>
    <font>
      <sz val="11.000000"/>
      <name val="Calibri"/>
    </font>
    <font>
      <b/>
      <i/>
      <sz val="10.000000"/>
      <color indexed="64"/>
      <name val="Times New Roman"/>
    </font>
    <font>
      <b/>
      <i/>
      <sz val="10.000000"/>
      <color rgb="FF0070C0"/>
      <name val="Times New Roman"/>
    </font>
    <font>
      <b/>
      <sz val="10.000000"/>
      <color rgb="FF0070C0"/>
      <name val="Times New Roman"/>
    </font>
    <font>
      <sz val="10.000000"/>
      <color indexed="2"/>
      <name val="Times New Roman"/>
    </font>
    <font>
      <sz val="11.000000"/>
      <color indexed="64"/>
      <name val="Times New Roman"/>
    </font>
    <font>
      <sz val="10.000000"/>
      <color rgb="FF7030A0"/>
      <name val="Times New Roman"/>
    </font>
    <font>
      <i/>
      <sz val="10.000000"/>
      <color indexed="64"/>
      <name val="Times New Roman"/>
    </font>
    <font>
      <i/>
      <sz val="10.000000"/>
      <color indexed="2"/>
      <name val="Times New Roman"/>
    </font>
    <font>
      <sz val="14.000000"/>
      <color indexed="64"/>
      <name val="Times New Roman"/>
    </font>
    <font>
      <sz val="14.000000"/>
      <name val="Times New Roman"/>
    </font>
    <font>
      <b/>
      <i/>
      <sz val="10.000000"/>
      <color rgb="FF7030A0"/>
      <name val="Times New Roman"/>
    </font>
    <font>
      <sz val="9.000000"/>
      <color indexed="64"/>
      <name val="Times New Roman"/>
    </font>
    <font>
      <sz val="9.000000"/>
      <color indexed="64"/>
      <name val="Calibri"/>
    </font>
    <font>
      <sz val="7.000000"/>
      <color indexed="64"/>
      <name val="Times New Roman"/>
    </font>
    <font>
      <sz val="6.000000"/>
      <color indexed="64"/>
      <name val="Times New Roman"/>
    </font>
    <font>
      <sz val="8.000000"/>
      <color indexed="64"/>
      <name val="Times New Roman"/>
    </font>
  </fonts>
  <fills count="44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64"/>
        <bgColor indexed="18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26"/>
      </patternFill>
    </fill>
    <fill>
      <patternFill patternType="solid">
        <fgColor theme="0" tint="0"/>
        <bgColor/>
      </patternFill>
    </fill>
    <fill>
      <patternFill patternType="solid">
        <fgColor theme="0" tint="0"/>
        <bgColor indexed="26"/>
      </patternFill>
    </fill>
    <fill>
      <patternFill patternType="solid">
        <fgColor indexed="5"/>
        <bgColor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</borders>
  <cellStyleXfs count="95">
    <xf fontId="0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2" fillId="2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2" fillId="4" borderId="0" numFmtId="0">
      <alignment horizontal="general" shrinkToFit="0" vertical="bottom" wrapText="0"/>
    </xf>
    <xf fontId="2" fillId="5" borderId="0" numFmtId="0">
      <alignment horizontal="general" shrinkToFit="0" vertical="bottom" wrapText="0"/>
    </xf>
    <xf fontId="2" fillId="6" borderId="0" numFmtId="0">
      <alignment horizontal="general" shrinkToFit="0" vertical="bottom" wrapText="0"/>
    </xf>
    <xf fontId="2" fillId="7" borderId="0" numFmtId="0">
      <alignment horizontal="general" shrinkToFit="0" vertical="bottom" wrapText="0"/>
    </xf>
    <xf fontId="2" fillId="8" borderId="0" numFmtId="0">
      <alignment horizontal="general" shrinkToFit="0" vertical="bottom" wrapText="0"/>
    </xf>
    <xf fontId="2" fillId="9" borderId="0" numFmtId="0">
      <alignment horizontal="general" shrinkToFit="0" vertical="bottom" wrapText="0"/>
    </xf>
    <xf fontId="2" fillId="10" borderId="0" numFmtId="0">
      <alignment horizontal="general" shrinkToFit="0" vertical="bottom" wrapText="0"/>
    </xf>
    <xf fontId="2" fillId="11" borderId="0" numFmtId="0">
      <alignment horizontal="general" shrinkToFit="0" vertical="bottom" wrapText="0"/>
    </xf>
    <xf fontId="2" fillId="12" borderId="0" numFmtId="0">
      <alignment horizontal="general" shrinkToFit="0" vertical="bottom" wrapText="0"/>
    </xf>
    <xf fontId="2" fillId="13" borderId="0" numFmtId="0">
      <alignment horizontal="general" shrinkToFit="0" vertical="bottom" wrapText="0"/>
    </xf>
    <xf fontId="3" fillId="14" borderId="0" numFmtId="0">
      <alignment horizontal="general" shrinkToFit="0" vertical="bottom" wrapText="0"/>
    </xf>
    <xf fontId="3" fillId="15" borderId="0" numFmtId="0">
      <alignment horizontal="general" shrinkToFit="0" vertical="bottom" wrapText="0"/>
    </xf>
    <xf fontId="3" fillId="16" borderId="0" numFmtId="0">
      <alignment horizontal="general" shrinkToFit="0" vertical="bottom" wrapText="0"/>
    </xf>
    <xf fontId="3" fillId="17" borderId="0" numFmtId="0">
      <alignment horizontal="general" shrinkToFit="0" vertical="bottom" wrapText="0"/>
    </xf>
    <xf fontId="3" fillId="18" borderId="0" numFmtId="0">
      <alignment horizontal="general" shrinkToFit="0" vertical="bottom" wrapText="0"/>
    </xf>
    <xf fontId="3" fillId="19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5" fillId="22" borderId="0" numFmtId="0">
      <alignment horizontal="general" shrinkToFit="0" vertical="bottom" wrapText="0"/>
    </xf>
    <xf fontId="5" fillId="22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6" fillId="23" borderId="0" numFmtId="0">
      <alignment horizontal="general" shrinkToFit="0" vertical="bottom" wrapText="0"/>
    </xf>
    <xf fontId="6" fillId="23" borderId="0" numFmtId="0">
      <alignment horizontal="general" shrinkToFit="0" vertical="bottom" wrapText="0"/>
    </xf>
    <xf fontId="7" fillId="24" borderId="0" numFmtId="0">
      <alignment horizontal="general" shrinkToFit="0" vertical="bottom" wrapText="0"/>
    </xf>
    <xf fontId="7" fillId="24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9" fillId="25" borderId="0" numFmtId="0">
      <alignment horizontal="general" shrinkToFit="0" vertical="bottom" wrapText="0"/>
    </xf>
    <xf fontId="9" fillId="25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26" borderId="0" numFmtId="0">
      <alignment horizontal="general" shrinkToFit="0" vertical="bottom" wrapText="0"/>
    </xf>
    <xf fontId="14" fillId="26" borderId="0" numFmtId="0">
      <alignment horizontal="general" shrinkToFit="0" vertical="bottom" wrapText="0"/>
    </xf>
    <xf fontId="15" fillId="26" borderId="1" numFmtId="0">
      <alignment horizontal="general" shrinkToFit="0" vertical="bottom" wrapText="0"/>
    </xf>
    <xf fontId="15" fillId="26" borderId="1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3" fillId="27" borderId="0" numFmtId="0">
      <alignment horizontal="general" shrinkToFit="0" vertical="bottom" wrapText="0"/>
    </xf>
    <xf fontId="3" fillId="28" borderId="0" numFmtId="0">
      <alignment horizontal="general" shrinkToFit="0" vertical="bottom" wrapText="0"/>
    </xf>
    <xf fontId="3" fillId="29" borderId="0" numFmtId="0">
      <alignment horizontal="general" shrinkToFit="0" vertical="bottom" wrapText="0"/>
    </xf>
    <xf fontId="3" fillId="30" borderId="0" numFmtId="0">
      <alignment horizontal="general" shrinkToFit="0" vertical="bottom" wrapText="0"/>
    </xf>
    <xf fontId="3" fillId="31" borderId="0" numFmtId="0">
      <alignment horizontal="general" shrinkToFit="0" vertical="bottom" wrapText="0"/>
    </xf>
    <xf fontId="3" fillId="32" borderId="0" numFmtId="0">
      <alignment horizontal="general" shrinkToFit="0" vertical="bottom" wrapText="0"/>
    </xf>
    <xf fontId="16" fillId="33" borderId="2" numFmtId="0">
      <alignment horizontal="general" shrinkToFit="0" vertical="bottom" wrapText="0"/>
    </xf>
    <xf fontId="17" fillId="34" borderId="3" numFmtId="0">
      <alignment horizontal="general" shrinkToFit="0" vertical="bottom" wrapText="0"/>
    </xf>
    <xf fontId="18" fillId="34" borderId="2" numFmtId="0">
      <alignment horizontal="general" shrinkToFit="0" vertical="bottom" wrapText="0"/>
    </xf>
    <xf fontId="1" fillId="0" borderId="0" numFmtId="173">
      <alignment horizontal="general" shrinkToFit="0" vertical="bottom" wrapText="0"/>
    </xf>
    <xf fontId="1" fillId="0" borderId="0" numFmtId="175">
      <alignment horizontal="general" shrinkToFit="0" vertical="bottom" wrapText="0"/>
    </xf>
    <xf fontId="19" fillId="0" borderId="4" numFmtId="0">
      <alignment horizontal="general" shrinkToFit="0" vertical="bottom" wrapText="0"/>
    </xf>
    <xf fontId="20" fillId="0" borderId="5" numFmtId="0">
      <alignment horizontal="general" shrinkToFit="0" vertical="bottom" wrapText="0"/>
    </xf>
    <xf fontId="21" fillId="0" borderId="6" numFmtId="0">
      <alignment horizontal="general" shrinkToFit="0" vertical="bottom" wrapText="0"/>
    </xf>
    <xf fontId="21" fillId="0" borderId="0" numFmtId="0">
      <alignment horizontal="general" shrinkToFit="0" vertical="bottom" wrapText="0"/>
    </xf>
    <xf fontId="22" fillId="0" borderId="7" numFmtId="0">
      <alignment horizontal="general" shrinkToFit="0" vertical="bottom" wrapText="0"/>
    </xf>
    <xf fontId="23" fillId="35" borderId="8" numFmtId="0">
      <alignment horizontal="general" shrinkToFit="0" vertical="bottom" wrapText="0"/>
    </xf>
    <xf fontId="24" fillId="0" borderId="0" numFmtId="0">
      <alignment horizontal="general" shrinkToFit="0" vertical="bottom" wrapText="0"/>
    </xf>
    <xf fontId="25" fillId="36" borderId="0" numFmtId="0">
      <alignment horizontal="general" shrinkToFit="0" vertical="bottom" wrapText="0"/>
    </xf>
    <xf fontId="26" fillId="37" borderId="0" numFmtId="0">
      <alignment horizontal="general" shrinkToFit="0" vertical="bottom" wrapText="0"/>
    </xf>
    <xf fontId="27" fillId="0" borderId="0" numFmtId="0">
      <alignment horizontal="general" shrinkToFit="0" vertical="bottom" wrapText="0"/>
    </xf>
    <xf fontId="0" fillId="38" borderId="9" numFmtId="0">
      <alignment horizontal="general" shrinkToFit="0" vertical="bottom" wrapText="0"/>
    </xf>
    <xf fontId="1" fillId="0" borderId="0" numFmtId="9">
      <alignment horizontal="general" shrinkToFit="0" vertical="bottom" wrapText="0"/>
    </xf>
    <xf fontId="28" fillId="0" borderId="10" numFmtId="0">
      <alignment horizontal="general" shrinkToFit="0" vertical="bottom" wrapText="0"/>
    </xf>
    <xf fontId="29" fillId="0" borderId="0" numFmtId="0">
      <alignment horizontal="general" shrinkToFit="0" vertical="bottom" wrapText="0"/>
    </xf>
    <xf fontId="1" fillId="0" borderId="0" numFmtId="172">
      <alignment horizontal="general" shrinkToFit="0" vertical="bottom" wrapText="0"/>
    </xf>
    <xf fontId="1" fillId="0" borderId="0" numFmtId="174">
      <alignment horizontal="general" shrinkToFit="0" vertical="bottom" wrapText="0"/>
    </xf>
    <xf fontId="30" fillId="39" borderId="0" numFmtId="0">
      <alignment horizontal="general" shrinkToFit="0" vertical="bottom" wrapText="0"/>
    </xf>
  </cellStyleXfs>
  <cellXfs count="91">
    <xf fontId="0" fillId="0" borderId="0" numFmtId="0" xfId="0" applyNumberFormat="0" applyFont="0" applyFill="0" applyBorder="0" applyAlignment="0">
      <alignment horizontal="general" shrinkToFit="0" vertical="bottom" wrapText="0"/>
    </xf>
    <xf fontId="31" fillId="0" borderId="0" numFmtId="0" xfId="0" applyNumberFormat="0" applyFont="1" applyFill="1" applyBorder="0" applyAlignment="1">
      <alignment horizontal="general" shrinkToFit="0" vertical="center" wrapText="1"/>
    </xf>
    <xf fontId="32" fillId="0" borderId="0" numFmtId="0" xfId="0" applyNumberFormat="0" applyFont="1" applyFill="1" applyBorder="0" applyAlignment="1">
      <alignment horizontal="center" shrinkToFit="0" vertical="center" wrapText="1"/>
    </xf>
    <xf fontId="31" fillId="0" borderId="0" numFmtId="171" xfId="0" applyNumberFormat="1" applyFont="1" applyFill="1" applyBorder="0" applyAlignment="1">
      <alignment horizontal="general" shrinkToFit="0" vertical="center" wrapText="1"/>
    </xf>
    <xf fontId="31" fillId="0" borderId="0" numFmtId="1" xfId="0" applyNumberFormat="1" applyFont="1" applyFill="1" applyBorder="0" applyAlignment="1">
      <alignment horizontal="general" shrinkToFit="0" vertical="center" wrapText="1"/>
    </xf>
    <xf fontId="31" fillId="0" borderId="11" numFmtId="49" xfId="0" applyNumberFormat="1" applyFont="1" applyFill="1" applyBorder="1" applyAlignment="1">
      <alignment horizontal="general" shrinkToFit="0" vertical="center" wrapText="1"/>
    </xf>
    <xf fontId="31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171" xfId="0" applyNumberFormat="1" applyFont="1" applyFill="1" applyBorder="1" applyAlignment="1">
      <alignment horizontal="center" shrinkToFit="0" vertical="center" wrapText="1"/>
    </xf>
    <xf fontId="31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general" shrinkToFit="0" vertical="center" wrapText="1"/>
    </xf>
    <xf fontId="33" fillId="0" borderId="11" numFmtId="0" xfId="0" applyNumberFormat="0" applyFont="1" applyFill="1" applyBorder="1" applyAlignment="1">
      <alignment horizontal="center" shrinkToFit="0" vertical="center" wrapText="1"/>
    </xf>
    <xf fontId="34" fillId="0" borderId="11" numFmtId="0" xfId="0" applyNumberFormat="0" applyFont="1" applyFill="1" applyBorder="1" applyAlignment="1">
      <alignment horizontal="center" shrinkToFit="0" vertical="center" wrapText="1"/>
    </xf>
    <xf fontId="35" fillId="0" borderId="11" numFmtId="0" xfId="0" applyNumberFormat="0" applyFont="1" applyFill="1" applyBorder="1" applyAlignment="1">
      <alignment horizontal="left" shrinkToFit="0" vertical="center" wrapText="1"/>
    </xf>
    <xf fontId="32" fillId="0" borderId="11" numFmtId="49" xfId="0" applyNumberFormat="1" applyFont="1" applyFill="1" applyBorder="1" applyAlignment="1">
      <alignment horizontal="center" shrinkToFit="0" vertical="center" wrapText="1"/>
    </xf>
    <xf fontId="34" fillId="0" borderId="11" numFmtId="2" xfId="0" applyNumberFormat="1" applyFont="1" applyFill="1" applyBorder="1" applyAlignment="1">
      <alignment horizontal="center" shrinkToFit="0" vertical="center" wrapText="1"/>
    </xf>
    <xf fontId="34" fillId="0" borderId="11" numFmtId="0" xfId="0" applyNumberFormat="0" applyFont="1" applyFill="1" applyBorder="1" applyAlignment="1">
      <alignment horizontal="left" shrinkToFit="0" vertical="center" wrapText="1"/>
    </xf>
    <xf fontId="36" fillId="0" borderId="11" numFmtId="49" xfId="0" applyNumberFormat="1" applyFont="1" applyFill="1" applyBorder="1" applyAlignment="1">
      <alignment horizontal="center" shrinkToFit="0" vertical="center" wrapText="1"/>
    </xf>
    <xf fontId="34" fillId="0" borderId="11" numFmtId="171" xfId="0" applyNumberFormat="1" applyFont="1" applyFill="1" applyBorder="1" applyAlignment="1">
      <alignment horizontal="center" shrinkToFit="0" vertical="center" wrapText="1"/>
    </xf>
    <xf fontId="34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left" shrinkToFit="0" vertical="center" wrapText="1"/>
    </xf>
    <xf fontId="0" fillId="0" borderId="0" numFmtId="0" xfId="0" applyNumberFormat="0" applyFont="1" applyFill="0" applyBorder="0" applyAlignment="0">
      <alignment horizontal="general" shrinkToFit="0" vertical="bottom" wrapText="0"/>
    </xf>
    <xf fontId="37" fillId="0" borderId="11" numFmtId="0" xfId="0" applyNumberFormat="0" applyFont="1" applyFill="1" applyBorder="1" applyAlignment="1">
      <alignment horizontal="left" shrinkToFit="0" vertical="center" wrapText="1"/>
    </xf>
    <xf fontId="38" fillId="0" borderId="11" numFmtId="49" xfId="0" applyNumberFormat="1" applyFont="1" applyFill="1" applyBorder="1" applyAlignment="1">
      <alignment horizontal="center" shrinkToFit="0" vertical="center" wrapText="1"/>
    </xf>
    <xf fontId="32" fillId="0" borderId="11" numFmtId="171" xfId="0" applyNumberFormat="1" applyFont="1" applyFill="1" applyBorder="1" applyAlignment="1">
      <alignment horizontal="center" shrinkToFit="0" vertical="center" wrapText="1"/>
    </xf>
    <xf fontId="32" fillId="0" borderId="11" numFmtId="1" xfId="0" applyNumberFormat="1" applyFont="1" applyFill="1" applyBorder="1" applyAlignment="1">
      <alignment horizontal="center" shrinkToFit="0" vertical="center" wrapText="1"/>
    </xf>
    <xf fontId="34" fillId="0" borderId="11" numFmtId="49" xfId="0" applyNumberFormat="1" applyFont="1" applyFill="1" applyBorder="1" applyAlignment="1">
      <alignment horizontal="general" shrinkToFit="0" vertical="center" wrapText="1"/>
    </xf>
    <xf fontId="34" fillId="0" borderId="0" numFmtId="0" xfId="0" applyNumberFormat="0" applyFont="1" applyFill="1" applyBorder="0" applyAlignment="1">
      <alignment horizontal="general" shrinkToFit="0" vertical="center" wrapText="1"/>
    </xf>
    <xf fontId="39" fillId="0" borderId="0" numFmtId="0" xfId="0" applyNumberFormat="0" applyFont="1" applyFill="0" applyBorder="0" applyAlignment="0">
      <alignment horizontal="general" shrinkToFit="0" vertical="bottom" wrapText="0"/>
    </xf>
    <xf fontId="34" fillId="0" borderId="11" numFmtId="0" xfId="0" applyNumberFormat="0" applyFont="1" applyFill="1" applyBorder="1" applyAlignment="1">
      <alignment horizontal="general" shrinkToFit="0" vertical="center" wrapText="1"/>
    </xf>
    <xf fontId="40" fillId="0" borderId="11" numFmtId="0" xfId="0" applyNumberFormat="0" applyFont="1" applyFill="1" applyBorder="1" applyAlignment="1">
      <alignment horizontal="left" shrinkToFit="0" vertical="center" wrapText="1"/>
    </xf>
    <xf fontId="41" fillId="0" borderId="11" numFmtId="0" xfId="0" applyNumberFormat="0" applyFont="1" applyFill="1" applyBorder="1" applyAlignment="1">
      <alignment horizontal="left" shrinkToFit="0" vertical="center" wrapText="1"/>
    </xf>
    <xf fontId="42" fillId="0" borderId="11" numFmtId="171" xfId="0" applyNumberFormat="1" applyFont="1" applyFill="1" applyBorder="1" applyAlignment="1">
      <alignment horizontal="center" shrinkToFit="0" vertical="center" wrapText="1"/>
    </xf>
    <xf fontId="42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left" shrinkToFit="0" vertical="center" wrapText="1"/>
    </xf>
    <xf fontId="34" fillId="0" borderId="11" numFmtId="49" xfId="0" applyNumberFormat="1" applyFont="1" applyFill="1" applyBorder="1" applyAlignment="1">
      <alignment horizontal="left" shrinkToFit="0" vertical="center" wrapText="1"/>
    </xf>
    <xf fontId="41" fillId="0" borderId="11" numFmtId="0" xfId="0" applyNumberFormat="0" applyFont="1" applyFill="1" applyBorder="1" applyAlignment="1">
      <alignment horizontal="general" shrinkToFit="0" vertical="center" wrapText="1"/>
    </xf>
    <xf fontId="43" fillId="0" borderId="11" numFmtId="0" xfId="0" applyNumberFormat="0" applyFont="1" applyFill="1" applyBorder="1" applyAlignment="1">
      <alignment horizontal="general" shrinkToFit="0" vertical="center" wrapText="1"/>
    </xf>
    <xf fontId="44" fillId="0" borderId="0" numFmtId="0" xfId="0" applyNumberFormat="0" applyFont="1" applyFill="1" applyBorder="0" applyAlignment="1">
      <alignment horizontal="general" shrinkToFit="0" vertical="center" wrapText="1"/>
    </xf>
    <xf fontId="36" fillId="0" borderId="11" numFmtId="171" xfId="0" applyNumberFormat="1" applyFont="1" applyFill="1" applyBorder="1" applyAlignment="1">
      <alignment horizontal="center" shrinkToFit="0" vertical="center" wrapText="1"/>
    </xf>
    <xf fontId="32" fillId="0" borderId="11" numFmtId="170" xfId="0" applyNumberFormat="1" applyFont="1" applyFill="1" applyBorder="1" applyAlignment="1">
      <alignment horizontal="center" shrinkToFit="0" vertical="center" wrapText="1"/>
    </xf>
    <xf fontId="45" fillId="0" borderId="11" numFmtId="0" xfId="0" applyNumberFormat="0" applyFont="1" applyFill="1" applyBorder="1" applyAlignment="1">
      <alignment horizontal="center" shrinkToFit="0" vertical="center" wrapText="1"/>
    </xf>
    <xf fontId="31" fillId="40" borderId="0" numFmtId="0" xfId="0" applyNumberFormat="0" applyFont="1" applyFill="1" applyBorder="0" applyAlignment="1">
      <alignment horizontal="general" shrinkToFit="0" vertical="center" wrapText="1"/>
    </xf>
    <xf fontId="0" fillId="40" borderId="0" numFmtId="0" xfId="0" applyNumberFormat="0" applyFont="0" applyFill="1" applyBorder="0" applyAlignment="0">
      <alignment horizontal="general" shrinkToFit="0" vertical="bottom" wrapText="0"/>
    </xf>
    <xf fontId="36" fillId="0" borderId="11" numFmtId="170" xfId="0" applyNumberFormat="1" applyFont="1" applyFill="1" applyBorder="1" applyAlignment="1">
      <alignment horizontal="center" shrinkToFit="0" vertical="center" wrapText="1"/>
    </xf>
    <xf fontId="32" fillId="0" borderId="11" numFmtId="2" xfId="0" applyNumberFormat="1" applyFont="1" applyFill="1" applyBorder="1" applyAlignment="1">
      <alignment horizontal="center" shrinkToFit="0" vertical="center" wrapText="1"/>
    </xf>
    <xf fontId="38" fillId="0" borderId="11" numFmtId="0" xfId="0" applyNumberFormat="1" applyFont="1" applyFill="1" applyBorder="1" applyAlignment="1">
      <alignment horizontal="center" shrinkToFit="0" vertical="center" wrapText="1"/>
    </xf>
    <xf fontId="41" fillId="0" borderId="11" numFmtId="49" xfId="0" applyNumberFormat="1" applyFont="1" applyFill="1" applyBorder="1" applyAlignment="1">
      <alignment horizontal="center" shrinkToFit="0" vertical="center" wrapText="1"/>
    </xf>
    <xf fontId="46" fillId="0" borderId="11" numFmtId="171" xfId="0" applyNumberFormat="1" applyFont="1" applyFill="1" applyBorder="1" applyAlignment="1">
      <alignment horizontal="center" shrinkToFit="0" vertical="center" wrapText="1"/>
    </xf>
    <xf fontId="47" fillId="0" borderId="11" numFmtId="171" xfId="0" applyNumberFormat="1" applyFont="1" applyFill="1" applyBorder="1" applyAlignment="1">
      <alignment horizontal="center" shrinkToFit="0" vertical="center" wrapText="1"/>
    </xf>
    <xf fontId="47" fillId="0" borderId="11" numFmtId="1" xfId="0" applyNumberFormat="1" applyFont="1" applyFill="1" applyBorder="1" applyAlignment="1">
      <alignment horizontal="center" shrinkToFit="0" vertical="center" wrapText="1"/>
    </xf>
    <xf fontId="34" fillId="41" borderId="11" numFmtId="0" xfId="0" applyNumberFormat="0" applyFont="1" applyFill="1" applyBorder="1" applyAlignment="1">
      <alignment horizontal="center" shrinkToFit="0" vertical="center" wrapText="1"/>
    </xf>
    <xf fontId="31" fillId="41" borderId="0" numFmtId="0" xfId="0" applyNumberFormat="0" applyFont="1" applyFill="1" applyBorder="0" applyAlignment="1">
      <alignment horizontal="general" shrinkToFit="0" vertical="center" wrapText="1"/>
    </xf>
    <xf fontId="0" fillId="41" borderId="0" numFmtId="0" xfId="0" applyNumberFormat="0" applyFont="0" applyFill="1" applyBorder="0" applyAlignment="0">
      <alignment horizontal="general" shrinkToFit="0" vertical="bottom" wrapText="0"/>
    </xf>
    <xf fontId="42" fillId="0" borderId="11" numFmtId="2" xfId="0" applyNumberFormat="1" applyFont="1" applyFill="1" applyBorder="1" applyAlignment="1">
      <alignment horizontal="center" shrinkToFit="0" vertical="center" wrapText="1"/>
    </xf>
    <xf fontId="36" fillId="0" borderId="11" numFmtId="1" xfId="0" applyNumberFormat="1" applyFont="1" applyFill="1" applyBorder="1" applyAlignment="1">
      <alignment horizontal="center" shrinkToFit="0" vertical="center" wrapText="1"/>
    </xf>
    <xf fontId="36" fillId="42" borderId="12" numFmtId="49" xfId="0" applyNumberFormat="1" applyFont="1" applyFill="1" applyBorder="1" applyAlignment="1">
      <alignment horizontal="center" shrinkToFit="0" vertical="center" wrapText="1"/>
    </xf>
    <xf fontId="31" fillId="42" borderId="12" numFmtId="171" xfId="0" applyNumberFormat="1" applyFont="1" applyFill="1" applyBorder="1" applyAlignment="1">
      <alignment horizontal="center" shrinkToFit="0" vertical="center" wrapText="1"/>
    </xf>
    <xf fontId="31" fillId="42" borderId="12" numFmtId="1" xfId="0" applyNumberFormat="1" applyFont="1" applyFill="1" applyBorder="1" applyAlignment="1">
      <alignment horizontal="center" shrinkToFit="0" vertical="center" wrapText="1"/>
    </xf>
    <xf fontId="31" fillId="42" borderId="12" numFmtId="2" xfId="0" applyNumberFormat="1" applyFont="1" applyFill="1" applyBorder="1" applyAlignment="1">
      <alignment horizontal="center" shrinkToFit="0" vertical="center" wrapText="1"/>
    </xf>
    <xf fontId="0" fillId="0" borderId="0" numFmtId="171" xfId="0" applyNumberFormat="1" applyFont="0" applyFill="0" applyBorder="0" applyAlignment="0">
      <alignment horizontal="general" shrinkToFit="0" vertical="bottom" wrapText="0"/>
    </xf>
    <xf fontId="31" fillId="0" borderId="0" numFmtId="171" xfId="0" applyNumberFormat="1" applyFont="1" applyFill="1" applyBorder="1" applyAlignment="1">
      <alignment horizontal="center" shrinkToFit="0" vertical="center" wrapText="1"/>
    </xf>
    <xf fontId="32" fillId="0" borderId="0" numFmtId="49" xfId="0" applyNumberFormat="1" applyFont="1" applyFill="1" applyBorder="1" applyAlignment="1">
      <alignment horizontal="center" shrinkToFit="0" vertical="center" wrapText="1"/>
    </xf>
    <xf fontId="0" fillId="43" borderId="0" numFmtId="0" xfId="0" applyNumberFormat="0" applyFont="0" applyFill="1" applyBorder="0" applyAlignment="0">
      <alignment horizontal="general" shrinkToFit="0" vertical="bottom" wrapText="0"/>
    </xf>
    <xf fontId="31" fillId="42" borderId="0" numFmtId="171" xfId="0" applyNumberFormat="1" applyFont="1" applyFill="1" applyBorder="1" applyAlignment="1">
      <alignment horizontal="center" shrinkToFit="0" vertical="center" wrapText="1"/>
    </xf>
    <xf fontId="36" fillId="42" borderId="0" numFmtId="49" xfId="0" applyNumberFormat="1" applyFont="1" applyFill="1" applyBorder="1" applyAlignment="1">
      <alignment horizontal="center" shrinkToFit="0" vertical="center" wrapText="1"/>
    </xf>
    <xf fontId="31" fillId="41" borderId="11" numFmtId="49" xfId="0" applyNumberFormat="1" applyFont="1" applyFill="1" applyBorder="1" applyAlignment="1">
      <alignment horizontal="left" shrinkToFit="0" vertical="center" wrapText="1"/>
    </xf>
    <xf fontId="36" fillId="41" borderId="11" numFmtId="49" xfId="0" applyNumberFormat="1" applyFont="1" applyFill="1" applyBorder="1" applyAlignment="1">
      <alignment horizontal="center" shrinkToFit="0" vertical="center" wrapText="1"/>
    </xf>
    <xf fontId="34" fillId="41" borderId="11" numFmtId="171" xfId="0" applyNumberFormat="1" applyFont="1" applyFill="1" applyBorder="1" applyAlignment="1">
      <alignment horizontal="center" shrinkToFit="0" vertical="center" wrapText="1"/>
    </xf>
    <xf fontId="34" fillId="41" borderId="11" numFmtId="1" xfId="0" applyNumberFormat="1" applyFont="1" applyFill="1" applyBorder="1" applyAlignment="1">
      <alignment horizontal="center" shrinkToFit="0" vertical="center" wrapText="1"/>
    </xf>
    <xf fontId="34" fillId="41" borderId="11" numFmtId="2" xfId="0" applyNumberFormat="1" applyFont="1" applyFill="1" applyBorder="1" applyAlignment="1">
      <alignment horizontal="center" shrinkToFit="0" vertical="center" wrapText="1"/>
    </xf>
    <xf fontId="46" fillId="0" borderId="11" numFmtId="1" xfId="0" applyNumberFormat="1" applyFont="1" applyFill="1" applyBorder="1" applyAlignment="1">
      <alignment horizontal="center" shrinkToFit="0" vertical="center" wrapText="1"/>
    </xf>
    <xf fontId="34" fillId="41" borderId="11" numFmtId="0" xfId="0" applyNumberFormat="0" applyFont="1" applyFill="1" applyBorder="1" applyAlignment="1">
      <alignment horizontal="left" shrinkToFit="0" vertical="center" wrapText="1"/>
    </xf>
    <xf fontId="31" fillId="0" borderId="0" numFmtId="1" xfId="0" applyNumberFormat="1" applyFont="1" applyFill="1" applyBorder="1" applyAlignment="1">
      <alignment horizontal="center" shrinkToFit="0" vertical="center" wrapText="1"/>
    </xf>
    <xf fontId="31" fillId="0" borderId="0" numFmtId="2" xfId="0" applyNumberFormat="1" applyFont="1" applyFill="1" applyBorder="1" applyAlignment="1">
      <alignment horizontal="center" shrinkToFit="0" vertical="center" wrapText="1"/>
    </xf>
    <xf fontId="38" fillId="41" borderId="11" numFmtId="49" xfId="0" applyNumberFormat="1" applyFont="1" applyFill="1" applyBorder="1" applyAlignment="1">
      <alignment horizontal="center" shrinkToFit="0" vertical="center" wrapText="1"/>
    </xf>
    <xf fontId="48" fillId="0" borderId="0" numFmtId="0" xfId="0" applyNumberFormat="0" applyFont="1" applyFill="1" applyBorder="0" applyAlignment="1">
      <alignment horizontal="general" shrinkToFit="0" vertical="center" wrapText="1"/>
    </xf>
    <xf fontId="49" fillId="0" borderId="0" numFmtId="0" xfId="0" applyNumberFormat="0" applyFont="1" applyFill="1" applyBorder="0" applyAlignment="1">
      <alignment horizontal="general" shrinkToFit="0" vertical="center" wrapText="1"/>
    </xf>
    <xf fontId="50" fillId="0" borderId="11" numFmtId="0" xfId="0" applyNumberFormat="0" applyFont="1" applyFill="1" applyBorder="1" applyAlignment="1">
      <alignment horizontal="center" shrinkToFit="0" vertical="center" wrapText="1"/>
    </xf>
    <xf fontId="36" fillId="0" borderId="11" numFmtId="0" xfId="0" applyNumberFormat="0" applyFont="1" applyFill="1" applyBorder="1" applyAlignment="1">
      <alignment horizontal="left" shrinkToFit="0" vertical="center" wrapText="1"/>
    </xf>
    <xf fontId="51" fillId="0" borderId="11" numFmtId="171" xfId="0" applyNumberFormat="1" applyFont="1" applyFill="1" applyBorder="1" applyAlignment="1">
      <alignment horizontal="center" shrinkToFit="0" vertical="center" wrapText="1"/>
    </xf>
    <xf fontId="51" fillId="0" borderId="11" numFmtId="1" xfId="0" applyNumberFormat="1" applyFont="1" applyFill="1" applyBorder="1" applyAlignment="1">
      <alignment horizontal="center" shrinkToFit="0" vertical="center" wrapText="1"/>
    </xf>
    <xf fontId="52" fillId="0" borderId="11" numFmtId="171" xfId="0" applyNumberFormat="1" applyFont="1" applyFill="1" applyBorder="1" applyAlignment="1">
      <alignment horizontal="center" shrinkToFit="0" vertical="center" wrapText="1"/>
    </xf>
    <xf fontId="53" fillId="0" borderId="11" numFmtId="171" xfId="0" applyNumberFormat="1" applyFont="1" applyFill="1" applyBorder="1" applyAlignment="1">
      <alignment horizontal="center" shrinkToFit="0" vertical="center" wrapText="1"/>
    </xf>
    <xf fontId="51" fillId="0" borderId="11" numFmtId="171" xfId="0" applyNumberFormat="1" applyFont="1" applyFill="1" applyBorder="1" applyAlignment="1">
      <alignment horizontal="center" shrinkToFit="0" vertical="center" wrapText="1"/>
    </xf>
    <xf fontId="44" fillId="0" borderId="0" numFmtId="0" xfId="0" applyNumberFormat="0" applyFont="1" applyFill="1" applyBorder="1" applyAlignment="1">
      <alignment horizontal="left" shrinkToFit="0" vertical="center" wrapText="1"/>
    </xf>
    <xf fontId="54" fillId="0" borderId="11" numFmtId="49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center" shrinkToFit="0" vertical="center" wrapText="1"/>
    </xf>
    <xf fontId="51" fillId="0" borderId="11" numFmtId="0" xfId="0" applyNumberFormat="0" applyFont="1" applyFill="1" applyBorder="1" applyAlignment="1">
      <alignment horizontal="center" shrinkToFit="0" vertical="center" wrapText="1"/>
    </xf>
    <xf fontId="55" fillId="0" borderId="11" numFmtId="1" xfId="0" applyNumberFormat="1" applyFont="1" applyFill="1" applyBorder="1" applyAlignment="1">
      <alignment horizontal="center" shrinkToFit="0" vertical="center" wrapText="1"/>
    </xf>
    <xf fontId="51" fillId="0" borderId="11" numFmtId="1" xfId="0" applyNumberFormat="1" applyFont="1" applyFill="1" applyBorder="1" applyAlignment="1">
      <alignment horizontal="center" shrinkToFit="0" vertical="center" wrapText="1"/>
    </xf>
  </cellXfs>
  <cellStyles count="81">
    <cellStyle name="20% — акцент1" xfId="15" builtinId="30"/>
    <cellStyle name="20% — акцент2" xfId="16" builtinId="34"/>
    <cellStyle name="20% — акцент3" xfId="17" builtinId="38"/>
    <cellStyle name="20% — акцент4" xfId="18" builtinId="42"/>
    <cellStyle name="20% — акцент5" xfId="19" builtinId="46"/>
    <cellStyle name="20% — акцент6" xfId="20" builtinId="50"/>
    <cellStyle name="40% — акцент1" xfId="21" builtinId="31"/>
    <cellStyle name="40% — акцент2" xfId="22" builtinId="35"/>
    <cellStyle name="40% — акцент3" xfId="23" builtinId="39"/>
    <cellStyle name="40% — акцент4" xfId="24" builtinId="43"/>
    <cellStyle name="40% — акцент5" xfId="25" builtinId="47"/>
    <cellStyle name="40% — акцент6" xfId="26" builtinId="51"/>
    <cellStyle name="60% — акцент1" xfId="27" builtinId="32"/>
    <cellStyle name="60% — акцент2" xfId="28" builtinId="36"/>
    <cellStyle name="60% — акцент3" xfId="29" builtinId="40"/>
    <cellStyle name="60% — акцент4" xfId="30" builtinId="44"/>
    <cellStyle name="60% — акцент5" xfId="31" builtinId="48"/>
    <cellStyle name="60% — акцент6" xfId="32" builtinId="52"/>
    <cellStyle name="Accent 1 1" xfId="33"/>
    <cellStyle name="Accent 1 2" xfId="34"/>
    <cellStyle name="Accent 2 1" xfId="35"/>
    <cellStyle name="Accent 2 2" xfId="36"/>
    <cellStyle name="Accent 3 1" xfId="37"/>
    <cellStyle name="Accent 3 2" xfId="38"/>
    <cellStyle name="Accent 4" xfId="39"/>
    <cellStyle name="Accent 5" xfId="40"/>
    <cellStyle name="Bad 1" xfId="41"/>
    <cellStyle name="Bad 2" xfId="42"/>
    <cellStyle name="Error 1" xfId="43"/>
    <cellStyle name="Error 2" xfId="44"/>
    <cellStyle name="Footnote 1" xfId="45"/>
    <cellStyle name="Footnote 2" xfId="46"/>
    <cellStyle name="Good 1" xfId="47"/>
    <cellStyle name="Good 2" xfId="48"/>
    <cellStyle name="Heading 1 1" xfId="49"/>
    <cellStyle name="Heading 1 2" xfId="50"/>
    <cellStyle name="Heading 2 1" xfId="51"/>
    <cellStyle name="Heading 2 2" xfId="52"/>
    <cellStyle name="Heading 3" xfId="53"/>
    <cellStyle name="Heading 4" xfId="54"/>
    <cellStyle name="Hyperlink 1" xfId="55"/>
    <cellStyle name="Hyperlink 2" xfId="56"/>
    <cellStyle name="Neutral 1" xfId="57"/>
    <cellStyle name="Neutral 2" xfId="58"/>
    <cellStyle name="Note 1" xfId="59"/>
    <cellStyle name="Note 2" xfId="60"/>
    <cellStyle name="Status 1" xfId="61"/>
    <cellStyle name="Status 2" xfId="62"/>
    <cellStyle name="Text 1" xfId="63"/>
    <cellStyle name="Text 2" xfId="64"/>
    <cellStyle name="Warning 1" xfId="65"/>
    <cellStyle name="Warning 2" xfId="66"/>
    <cellStyle name="Акцент1" xfId="67" builtinId="29"/>
    <cellStyle name="Акцент2" xfId="68" builtinId="33"/>
    <cellStyle name="Акцент3" xfId="69" builtinId="37"/>
    <cellStyle name="Акцент4" xfId="70" builtinId="41"/>
    <cellStyle name="Акцент5" xfId="71" builtinId="45"/>
    <cellStyle name="Акцент6" xfId="72" builtinId="49"/>
    <cellStyle name="Ввод " xfId="73" builtinId="20"/>
    <cellStyle name="Вывод" xfId="74" builtinId="21"/>
    <cellStyle name="Вычисление" xfId="75" builtinId="22"/>
    <cellStyle name="Денежный" xfId="76" builtinId="4"/>
    <cellStyle name="Денежный [0]" xfId="77" builtinId="7"/>
    <cellStyle name="Заголовок 1" xfId="78" builtinId="16"/>
    <cellStyle name="Заголовок 2" xfId="79" builtinId="17"/>
    <cellStyle name="Заголовок 3" xfId="80" builtinId="18"/>
    <cellStyle name="Заголовок 4" xfId="81" builtinId="19"/>
    <cellStyle name="Итог" xfId="82" builtinId="25"/>
    <cellStyle name="Контрольная ячейка" xfId="83" builtinId="23"/>
    <cellStyle name="Название" xfId="84" builtinId="15"/>
    <cellStyle name="Нейтральный" xfId="85" builtinId="28"/>
    <cellStyle name="Обычный" xfId="0" builtinId="0"/>
    <cellStyle name="Плохой" xfId="86" builtinId="27"/>
    <cellStyle name="Пояснение" xfId="87" builtinId="53"/>
    <cellStyle name="Примечание" xfId="88" builtinId="10"/>
    <cellStyle name="Процентный" xfId="89" builtinId="5"/>
    <cellStyle name="Связанная ячейка" xfId="90" builtinId="24"/>
    <cellStyle name="Текст предупреждения" xfId="91" builtinId="11"/>
    <cellStyle name="Финансовый" xfId="92" builtinId="3"/>
    <cellStyle name="Финансовый [0]" xfId="93" builtinId="6"/>
    <cellStyle name="Хороший" xfId="94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tabSelected="1" view="pageBreakPreview" topLeftCell="A182" workbookViewId="0">
      <selection activeCell="B162" sqref="B162"/>
    </sheetView>
  </sheetViews>
  <sheetFormatPr baseColWidth="8" defaultColWidth="8" defaultRowHeight="12.75" customHeight="1"/>
  <cols>
    <col customWidth="1" min="1" max="1" style="1" width="8.7109400000000008"/>
    <col customWidth="1" min="2" max="2" style="1" width="46"/>
    <col customWidth="1" min="3" max="3" style="2" width="9.2851599999999994"/>
    <col customWidth="1" min="4" max="6" style="3" width="6.7109399999999999"/>
    <col customWidth="1" min="7" max="7" style="4" width="8"/>
    <col customWidth="1" min="8" max="10" style="4" width="6.1406200000000002"/>
    <col customWidth="1" min="11" max="14" style="3" width="6.1406200000000002"/>
    <col customWidth="1" min="15" max="224" style="1" width="8"/>
    <col customWidth="1" min="225" max="257" width="8"/>
  </cols>
  <sheetData>
    <row r="1" ht="12.75" customHeight="1">
      <c r="A1" s="86" t="s">
        <v>0</v>
      </c>
      <c r="B1" s="87" t="s">
        <v>1</v>
      </c>
      <c r="C1" s="88" t="s">
        <v>2</v>
      </c>
      <c r="D1" s="84" t="s">
        <v>3</v>
      </c>
      <c r="E1" s="84"/>
      <c r="F1" s="84"/>
      <c r="G1" s="89" t="s">
        <v>4</v>
      </c>
      <c r="H1" s="90" t="s">
        <v>5</v>
      </c>
      <c r="I1" s="90"/>
      <c r="J1" s="90"/>
      <c r="K1" s="90"/>
      <c r="L1" s="84" t="s">
        <v>6</v>
      </c>
      <c r="M1" s="84"/>
      <c r="N1" s="84"/>
      <c r="O1" s="76"/>
    </row>
    <row r="2" ht="35.25" customHeight="1">
      <c r="A2" s="86"/>
      <c r="B2" s="87"/>
      <c r="C2" s="88"/>
      <c r="D2" s="80" t="s">
        <v>7</v>
      </c>
      <c r="E2" s="80" t="s">
        <v>8</v>
      </c>
      <c r="F2" s="83" t="s">
        <v>9</v>
      </c>
      <c r="G2" s="89"/>
      <c r="H2" s="81" t="s">
        <v>10</v>
      </c>
      <c r="I2" s="81" t="s">
        <v>11</v>
      </c>
      <c r="J2" s="81" t="s">
        <v>12</v>
      </c>
      <c r="K2" s="80" t="s">
        <v>13</v>
      </c>
      <c r="L2" s="82" t="s">
        <v>14</v>
      </c>
      <c r="M2" s="80" t="s">
        <v>15</v>
      </c>
      <c r="N2" s="80" t="s">
        <v>16</v>
      </c>
      <c r="O2" s="76"/>
    </row>
    <row r="3" ht="12.75" customHeight="1">
      <c r="A3" s="5"/>
      <c r="B3" s="78" t="s">
        <v>17</v>
      </c>
      <c r="C3" s="6"/>
      <c r="D3" s="7"/>
      <c r="E3" s="7"/>
      <c r="F3" s="7"/>
      <c r="G3" s="8"/>
      <c r="H3" s="8"/>
      <c r="I3" s="8"/>
      <c r="J3" s="8"/>
      <c r="K3" s="7"/>
      <c r="L3" s="7"/>
      <c r="M3" s="7"/>
      <c r="N3" s="7"/>
      <c r="O3" s="76"/>
    </row>
    <row r="4" ht="12.75" customHeight="1">
      <c r="A4" s="9"/>
      <c r="B4" s="10" t="s">
        <v>18</v>
      </c>
      <c r="C4" s="6"/>
      <c r="D4" s="7"/>
      <c r="E4" s="7"/>
      <c r="F4" s="7"/>
      <c r="G4" s="8"/>
      <c r="H4" s="8"/>
      <c r="I4" s="8"/>
      <c r="J4" s="8"/>
      <c r="K4" s="7"/>
      <c r="L4" s="7"/>
      <c r="M4" s="7"/>
      <c r="N4" s="7"/>
      <c r="O4" s="76"/>
    </row>
    <row r="5" ht="12.75" customHeight="1">
      <c r="A5" s="6"/>
      <c r="B5" s="12" t="s">
        <v>19</v>
      </c>
      <c r="C5" s="13"/>
      <c r="D5" s="7"/>
      <c r="E5" s="7"/>
      <c r="F5" s="7"/>
      <c r="G5" s="8"/>
      <c r="H5" s="8"/>
      <c r="I5" s="8"/>
      <c r="J5" s="8"/>
      <c r="K5" s="7"/>
      <c r="L5" s="7"/>
      <c r="M5" s="7"/>
      <c r="N5" s="7"/>
      <c r="O5" s="76"/>
    </row>
    <row r="6" ht="12.75" customHeight="1">
      <c r="A6" s="11">
        <v>14</v>
      </c>
      <c r="B6" s="15" t="s">
        <v>66</v>
      </c>
      <c r="C6" s="16" t="s">
        <v>37</v>
      </c>
      <c r="D6" s="17">
        <v>0.10000000000000001</v>
      </c>
      <c r="E6" s="17">
        <v>7.2999999999999998</v>
      </c>
      <c r="F6" s="17">
        <v>0.10000000000000001</v>
      </c>
      <c r="G6" s="18">
        <v>66</v>
      </c>
      <c r="H6" s="18">
        <v>2</v>
      </c>
      <c r="I6" s="18">
        <v>0</v>
      </c>
      <c r="J6" s="18">
        <v>3</v>
      </c>
      <c r="K6" s="17">
        <v>0.02</v>
      </c>
      <c r="L6" s="17">
        <v>0.01</v>
      </c>
      <c r="M6" s="17">
        <v>0</v>
      </c>
      <c r="N6" s="14">
        <v>0.040000000000000001</v>
      </c>
      <c r="O6" s="76"/>
    </row>
    <row r="7" ht="12.75" customHeight="1">
      <c r="A7" s="11" t="s">
        <v>22</v>
      </c>
      <c r="B7" s="15" t="s">
        <v>139</v>
      </c>
      <c r="C7" s="16" t="s">
        <v>105</v>
      </c>
      <c r="D7" s="7">
        <v>14.1</v>
      </c>
      <c r="E7" s="7">
        <v>12.6</v>
      </c>
      <c r="F7" s="7">
        <v>56.399999999999999</v>
      </c>
      <c r="G7" s="8">
        <v>379</v>
      </c>
      <c r="H7" s="8">
        <v>12</v>
      </c>
      <c r="I7" s="8">
        <v>5</v>
      </c>
      <c r="J7" s="8">
        <v>23</v>
      </c>
      <c r="K7" s="7">
        <v>0.40000000000000002</v>
      </c>
      <c r="L7" s="7">
        <v>0.029999999999999999</v>
      </c>
      <c r="M7" s="7">
        <v>0.23999999999999999</v>
      </c>
      <c r="N7" s="19">
        <v>0.029999999999999999</v>
      </c>
      <c r="O7" s="76"/>
    </row>
    <row r="8" ht="12.75" customHeight="1">
      <c r="A8" s="11">
        <v>338</v>
      </c>
      <c r="B8" s="15" t="s">
        <v>178</v>
      </c>
      <c r="C8" s="16" t="s">
        <v>103</v>
      </c>
      <c r="D8" s="17">
        <v>0.40000000000000002</v>
      </c>
      <c r="E8" s="7">
        <v>0.40000000000000002</v>
      </c>
      <c r="F8" s="7">
        <v>10.800000000000001</v>
      </c>
      <c r="G8" s="8">
        <v>49</v>
      </c>
      <c r="H8" s="8">
        <v>18</v>
      </c>
      <c r="I8" s="8">
        <v>10</v>
      </c>
      <c r="J8" s="8">
        <v>12</v>
      </c>
      <c r="K8" s="7">
        <v>2.3999999999999999</v>
      </c>
      <c r="L8" s="7">
        <v>0</v>
      </c>
      <c r="M8" s="7">
        <v>11</v>
      </c>
      <c r="N8" s="19">
        <v>0</v>
      </c>
      <c r="O8" s="76"/>
    </row>
    <row r="9" ht="12.75" customHeight="1">
      <c r="A9" s="11">
        <v>376</v>
      </c>
      <c r="B9" s="15" t="s">
        <v>60</v>
      </c>
      <c r="C9" s="16" t="s">
        <v>32</v>
      </c>
      <c r="D9" s="7">
        <v>0.20000000000000001</v>
      </c>
      <c r="E9" s="7">
        <v>0.10000000000000001</v>
      </c>
      <c r="F9" s="7">
        <v>10.1</v>
      </c>
      <c r="G9" s="8">
        <v>41</v>
      </c>
      <c r="H9" s="8">
        <v>5</v>
      </c>
      <c r="I9" s="8">
        <v>4</v>
      </c>
      <c r="J9" s="8">
        <v>8</v>
      </c>
      <c r="K9" s="7">
        <v>0.90000000000000002</v>
      </c>
      <c r="L9" s="7">
        <v>0</v>
      </c>
      <c r="M9" s="7">
        <v>0.10000000000000001</v>
      </c>
      <c r="N9" s="19">
        <v>0</v>
      </c>
      <c r="O9" s="76"/>
    </row>
    <row r="10" ht="12.75" customHeight="1">
      <c r="A10" s="6"/>
      <c r="B10" s="20" t="s">
        <v>24</v>
      </c>
      <c r="C10" s="13" t="s">
        <v>170</v>
      </c>
      <c r="D10" s="7">
        <v>2.98</v>
      </c>
      <c r="E10" s="7">
        <v>0.71999999999999997</v>
      </c>
      <c r="F10" s="7">
        <v>21.170000000000002</v>
      </c>
      <c r="G10" s="8">
        <v>103.8</v>
      </c>
      <c r="H10" s="8">
        <v>14.4</v>
      </c>
      <c r="I10" s="8">
        <v>0</v>
      </c>
      <c r="J10" s="8">
        <v>0</v>
      </c>
      <c r="K10" s="7">
        <v>0.71999999999999997</v>
      </c>
      <c r="L10" s="7">
        <v>0.012999999999999999</v>
      </c>
      <c r="M10" s="7">
        <v>0</v>
      </c>
      <c r="N10" s="19">
        <v>0</v>
      </c>
      <c r="O10" s="76"/>
      <c r="HQ10" s="21"/>
      <c r="HR10" s="21"/>
    </row>
    <row r="11" ht="12.75" customHeight="1">
      <c r="A11" s="11"/>
      <c r="B11" s="22" t="s">
        <v>26</v>
      </c>
      <c r="C11" s="23"/>
      <c r="D11" s="24">
        <f>SUM(D6:D10)</f>
        <v>17.779999999999998</v>
      </c>
      <c r="E11" s="24">
        <f t="shared" ref="E11:N11" si="0">SUM(E6:E10)</f>
        <v>21.119999999999997</v>
      </c>
      <c r="F11" s="24">
        <f t="shared" si="0"/>
        <v>98.569999999999993</v>
      </c>
      <c r="G11" s="25">
        <f t="shared" si="0"/>
        <v>638.79999999999995</v>
      </c>
      <c r="H11" s="25">
        <f t="shared" si="0"/>
        <v>51.399999999999999</v>
      </c>
      <c r="I11" s="25">
        <f t="shared" si="0"/>
        <v>19</v>
      </c>
      <c r="J11" s="25">
        <f t="shared" si="0"/>
        <v>46</v>
      </c>
      <c r="K11" s="24">
        <f t="shared" si="0"/>
        <v>4.4399999999999995</v>
      </c>
      <c r="L11" s="24">
        <f t="shared" si="0"/>
        <v>0.052999999999999999</v>
      </c>
      <c r="M11" s="24">
        <f t="shared" si="0"/>
        <v>11.34</v>
      </c>
      <c r="N11" s="24">
        <f t="shared" si="0"/>
        <v>0.070000000000000007</v>
      </c>
      <c r="O11" s="76"/>
    </row>
    <row r="12" ht="12.75" customHeight="1">
      <c r="A12" s="11"/>
      <c r="B12" s="79" t="s">
        <v>27</v>
      </c>
      <c r="C12" s="16"/>
      <c r="D12" s="7"/>
      <c r="E12" s="7"/>
      <c r="F12" s="7"/>
      <c r="G12" s="8"/>
      <c r="H12" s="8"/>
      <c r="I12" s="8"/>
      <c r="J12" s="8"/>
      <c r="K12" s="7"/>
      <c r="L12" s="7"/>
      <c r="M12" s="7"/>
      <c r="N12" s="19"/>
      <c r="O12" s="76"/>
    </row>
    <row r="13" ht="12.75" customHeight="1">
      <c r="A13" s="11" t="s">
        <v>73</v>
      </c>
      <c r="B13" s="34" t="s">
        <v>74</v>
      </c>
      <c r="C13" s="16" t="s">
        <v>75</v>
      </c>
      <c r="D13" s="17">
        <v>6.0999999999999996</v>
      </c>
      <c r="E13" s="17">
        <v>6.2999999999999998</v>
      </c>
      <c r="F13" s="17">
        <v>22.800000000000001</v>
      </c>
      <c r="G13" s="18">
        <v>173</v>
      </c>
      <c r="H13" s="18">
        <v>120</v>
      </c>
      <c r="I13" s="18">
        <v>16</v>
      </c>
      <c r="J13" s="18">
        <v>91</v>
      </c>
      <c r="K13" s="17">
        <v>1</v>
      </c>
      <c r="L13" s="17">
        <v>0.23999999999999999</v>
      </c>
      <c r="M13" s="17">
        <v>10.1</v>
      </c>
      <c r="N13" s="14">
        <v>0.02</v>
      </c>
      <c r="O13" s="76"/>
    </row>
    <row r="14" s="1" customFormat="1" ht="12.75" customHeight="1">
      <c r="A14" s="11">
        <v>265</v>
      </c>
      <c r="B14" s="29" t="s">
        <v>184</v>
      </c>
      <c r="C14" s="16" t="s">
        <v>32</v>
      </c>
      <c r="D14" s="17">
        <v>11.6</v>
      </c>
      <c r="E14" s="17">
        <v>11.699999999999999</v>
      </c>
      <c r="F14" s="17">
        <v>37.100000000000001</v>
      </c>
      <c r="G14" s="18">
        <v>300</v>
      </c>
      <c r="H14" s="18">
        <v>9</v>
      </c>
      <c r="I14" s="18">
        <v>41</v>
      </c>
      <c r="J14" s="18">
        <v>176</v>
      </c>
      <c r="K14" s="17">
        <v>1.49</v>
      </c>
      <c r="L14" s="17">
        <v>0.080000000000000002</v>
      </c>
      <c r="M14" s="17">
        <v>0.73999999999999999</v>
      </c>
      <c r="N14" s="14">
        <v>0</v>
      </c>
      <c r="O14" s="76"/>
      <c r="HQ14" s="21"/>
    </row>
    <row r="15" s="27" customFormat="1" ht="12.75" customHeight="1">
      <c r="A15" s="11">
        <v>348</v>
      </c>
      <c r="B15" s="35" t="s">
        <v>41</v>
      </c>
      <c r="C15" s="16" t="s">
        <v>32</v>
      </c>
      <c r="D15" s="7">
        <v>1</v>
      </c>
      <c r="E15" s="7">
        <v>0</v>
      </c>
      <c r="F15" s="7">
        <v>13.199999999999999</v>
      </c>
      <c r="G15" s="8">
        <v>86</v>
      </c>
      <c r="H15" s="8">
        <v>33</v>
      </c>
      <c r="I15" s="8">
        <v>21</v>
      </c>
      <c r="J15" s="8">
        <v>29</v>
      </c>
      <c r="K15" s="7">
        <v>0.68999999999999995</v>
      </c>
      <c r="L15" s="7">
        <v>0.02</v>
      </c>
      <c r="M15" s="7">
        <v>0.89000000000000001</v>
      </c>
      <c r="N15" s="19">
        <v>0</v>
      </c>
      <c r="O15" s="77"/>
      <c r="HQ15" s="28"/>
    </row>
    <row r="16" ht="25.5" customHeight="1">
      <c r="A16" s="6"/>
      <c r="B16" s="20" t="s">
        <v>33</v>
      </c>
      <c r="C16" s="13" t="s">
        <v>161</v>
      </c>
      <c r="D16" s="7">
        <v>5.2400000000000002</v>
      </c>
      <c r="E16" s="7">
        <v>1.1599999999999999</v>
      </c>
      <c r="F16" s="7">
        <v>35.420000000000002</v>
      </c>
      <c r="G16" s="8">
        <v>173.40000000000001</v>
      </c>
      <c r="H16" s="8">
        <v>35.200000000000003</v>
      </c>
      <c r="I16" s="8">
        <v>0</v>
      </c>
      <c r="J16" s="8">
        <v>0</v>
      </c>
      <c r="K16" s="7">
        <v>1.8600000000000001</v>
      </c>
      <c r="L16" s="7">
        <v>0.20799999999999999</v>
      </c>
      <c r="M16" s="7">
        <v>0</v>
      </c>
      <c r="N16" s="19">
        <v>0</v>
      </c>
      <c r="O16" s="76"/>
    </row>
    <row r="17" ht="12.75" customHeight="1">
      <c r="A17" s="6"/>
      <c r="B17" s="30" t="s">
        <v>26</v>
      </c>
      <c r="C17" s="23"/>
      <c r="D17" s="24">
        <f t="shared" ref="D17:N17" si="1">SUM(D13:D16)</f>
        <v>23.939999999999998</v>
      </c>
      <c r="E17" s="24">
        <f t="shared" si="1"/>
        <v>19.16</v>
      </c>
      <c r="F17" s="24">
        <f t="shared" si="1"/>
        <v>108.52000000000001</v>
      </c>
      <c r="G17" s="25">
        <f t="shared" si="1"/>
        <v>732.39999999999998</v>
      </c>
      <c r="H17" s="25">
        <f t="shared" si="1"/>
        <v>197.19999999999999</v>
      </c>
      <c r="I17" s="25">
        <f t="shared" si="1"/>
        <v>78</v>
      </c>
      <c r="J17" s="25">
        <f t="shared" si="1"/>
        <v>296</v>
      </c>
      <c r="K17" s="24">
        <f t="shared" si="1"/>
        <v>5.04</v>
      </c>
      <c r="L17" s="24">
        <f t="shared" si="1"/>
        <v>0.54800000000000004</v>
      </c>
      <c r="M17" s="24">
        <f t="shared" si="1"/>
        <v>11.73</v>
      </c>
      <c r="N17" s="24">
        <f t="shared" si="1"/>
        <v>0.02</v>
      </c>
      <c r="O17" s="76"/>
    </row>
    <row r="18" ht="12.75" customHeight="1">
      <c r="A18" s="6"/>
      <c r="B18" s="12" t="s">
        <v>34</v>
      </c>
      <c r="C18" s="13"/>
      <c r="D18" s="7"/>
      <c r="E18" s="7"/>
      <c r="F18" s="7"/>
      <c r="G18" s="8"/>
      <c r="H18" s="8"/>
      <c r="I18" s="8"/>
      <c r="J18" s="8"/>
      <c r="K18" s="7"/>
      <c r="L18" s="7"/>
      <c r="M18" s="7"/>
      <c r="N18" s="19"/>
      <c r="O18" s="76"/>
    </row>
    <row r="19" ht="12.75" customHeight="1">
      <c r="A19" s="11" t="s">
        <v>137</v>
      </c>
      <c r="B19" s="15" t="s">
        <v>136</v>
      </c>
      <c r="C19" s="16" t="s">
        <v>29</v>
      </c>
      <c r="D19" s="17">
        <v>12</v>
      </c>
      <c r="E19" s="17">
        <v>9.3000000000000007</v>
      </c>
      <c r="F19" s="17">
        <v>27.899999999999999</v>
      </c>
      <c r="G19" s="18">
        <v>243</v>
      </c>
      <c r="H19" s="18">
        <v>91</v>
      </c>
      <c r="I19" s="18">
        <v>19</v>
      </c>
      <c r="J19" s="18">
        <v>128</v>
      </c>
      <c r="K19" s="17">
        <v>0.68000000000000005</v>
      </c>
      <c r="L19" s="17">
        <v>0.070000000000000007</v>
      </c>
      <c r="M19" s="17">
        <v>0.089999999999999997</v>
      </c>
      <c r="N19" s="14">
        <v>0.029999999999999999</v>
      </c>
      <c r="O19" s="76"/>
    </row>
    <row r="20" ht="12.75" customHeight="1">
      <c r="A20" s="6">
        <v>700</v>
      </c>
      <c r="B20" s="15" t="s">
        <v>150</v>
      </c>
      <c r="C20" s="16" t="s">
        <v>32</v>
      </c>
      <c r="D20" s="17">
        <v>0.10000000000000001</v>
      </c>
      <c r="E20" s="17">
        <v>0.10000000000000001</v>
      </c>
      <c r="F20" s="17">
        <v>15.9</v>
      </c>
      <c r="G20" s="18">
        <v>65</v>
      </c>
      <c r="H20" s="18">
        <v>4</v>
      </c>
      <c r="I20" s="18">
        <v>4</v>
      </c>
      <c r="J20" s="18">
        <v>3</v>
      </c>
      <c r="K20" s="17">
        <v>0.20000000000000001</v>
      </c>
      <c r="L20" s="17">
        <v>0.01</v>
      </c>
      <c r="M20" s="17">
        <v>3.75</v>
      </c>
      <c r="N20" s="14">
        <v>0</v>
      </c>
      <c r="O20" s="76"/>
    </row>
    <row r="21" ht="12.75" customHeight="1">
      <c r="A21" s="6"/>
      <c r="B21" s="30" t="s">
        <v>26</v>
      </c>
      <c r="C21" s="23"/>
      <c r="D21" s="24">
        <f>SUM(D19:D20)</f>
        <v>12.1</v>
      </c>
      <c r="E21" s="24">
        <f t="shared" ref="E21:N21" si="2">SUM(E19:E20)</f>
        <v>9.4000000000000004</v>
      </c>
      <c r="F21" s="24">
        <f t="shared" si="2"/>
        <v>43.799999999999997</v>
      </c>
      <c r="G21" s="25">
        <f t="shared" si="2"/>
        <v>308</v>
      </c>
      <c r="H21" s="25">
        <f t="shared" si="2"/>
        <v>95</v>
      </c>
      <c r="I21" s="25">
        <f t="shared" si="2"/>
        <v>23</v>
      </c>
      <c r="J21" s="25">
        <f t="shared" si="2"/>
        <v>131</v>
      </c>
      <c r="K21" s="24">
        <f t="shared" si="2"/>
        <v>0.88000000000000012</v>
      </c>
      <c r="L21" s="24">
        <f t="shared" si="2"/>
        <v>0.080000000000000002</v>
      </c>
      <c r="M21" s="24">
        <f t="shared" si="2"/>
        <v>3.8399999999999999</v>
      </c>
      <c r="N21" s="24">
        <f t="shared" si="2"/>
        <v>0.029999999999999999</v>
      </c>
      <c r="O21" s="76"/>
    </row>
    <row r="22" ht="12.75" customHeight="1">
      <c r="A22" s="6"/>
      <c r="B22" s="31" t="s">
        <v>35</v>
      </c>
      <c r="C22" s="32"/>
      <c r="D22" s="32">
        <f t="shared" ref="D22:N22" si="3">D11+D17+D21</f>
        <v>53.82</v>
      </c>
      <c r="E22" s="32">
        <f t="shared" si="3"/>
        <v>49.68</v>
      </c>
      <c r="F22" s="32">
        <f t="shared" si="3"/>
        <v>250.88999999999999</v>
      </c>
      <c r="G22" s="33">
        <f t="shared" si="3"/>
        <v>1679.1999999999998</v>
      </c>
      <c r="H22" s="33">
        <f t="shared" si="3"/>
        <v>343.60000000000002</v>
      </c>
      <c r="I22" s="33">
        <f t="shared" si="3"/>
        <v>120</v>
      </c>
      <c r="J22" s="33">
        <f t="shared" si="3"/>
        <v>473</v>
      </c>
      <c r="K22" s="32">
        <f t="shared" si="3"/>
        <v>10.360000000000001</v>
      </c>
      <c r="L22" s="32">
        <f t="shared" si="3"/>
        <v>0.68100000000000005</v>
      </c>
      <c r="M22" s="32">
        <f t="shared" si="3"/>
        <v>26.91</v>
      </c>
      <c r="N22" s="32">
        <f t="shared" si="3"/>
        <v>0.12000000000000001</v>
      </c>
      <c r="O22" s="76"/>
    </row>
    <row r="23" ht="12.75" customHeight="1">
      <c r="A23" s="6"/>
      <c r="B23" s="10" t="s">
        <v>36</v>
      </c>
      <c r="C23" s="13"/>
      <c r="D23" s="7"/>
      <c r="E23" s="7"/>
      <c r="F23" s="7"/>
      <c r="G23" s="8"/>
      <c r="H23" s="8"/>
      <c r="I23" s="8"/>
      <c r="J23" s="8"/>
      <c r="K23" s="7"/>
      <c r="L23" s="7"/>
      <c r="M23" s="7"/>
      <c r="N23" s="19"/>
      <c r="O23" s="76"/>
    </row>
    <row r="24" ht="12.75" customHeight="1">
      <c r="A24" s="6"/>
      <c r="B24" s="12" t="s">
        <v>19</v>
      </c>
      <c r="C24" s="13"/>
      <c r="D24" s="7"/>
      <c r="E24" s="7"/>
      <c r="F24" s="7"/>
      <c r="G24" s="8"/>
      <c r="H24" s="8"/>
      <c r="I24" s="8"/>
      <c r="J24" s="8"/>
      <c r="K24" s="7"/>
      <c r="L24" s="7"/>
      <c r="M24" s="7"/>
      <c r="N24" s="19"/>
      <c r="O24" s="76"/>
    </row>
    <row r="25" ht="12.75" customHeight="1">
      <c r="A25" s="11">
        <v>14</v>
      </c>
      <c r="B25" s="15" t="s">
        <v>66</v>
      </c>
      <c r="C25" s="16" t="s">
        <v>21</v>
      </c>
      <c r="D25" s="17">
        <v>0.12</v>
      </c>
      <c r="E25" s="17">
        <v>10.9</v>
      </c>
      <c r="F25" s="17">
        <v>0.20000000000000001</v>
      </c>
      <c r="G25" s="18">
        <v>99</v>
      </c>
      <c r="H25" s="18">
        <v>4</v>
      </c>
      <c r="I25" s="18">
        <v>0</v>
      </c>
      <c r="J25" s="18">
        <v>4.5</v>
      </c>
      <c r="K25" s="17">
        <v>0.029999999999999999</v>
      </c>
      <c r="L25" s="17">
        <v>0.02</v>
      </c>
      <c r="M25" s="17">
        <v>0</v>
      </c>
      <c r="N25" s="14">
        <v>0.059999999999999998</v>
      </c>
      <c r="O25" s="76"/>
    </row>
    <row r="26" ht="12.75" customHeight="1">
      <c r="A26" s="11">
        <v>182</v>
      </c>
      <c r="B26" s="29" t="s">
        <v>89</v>
      </c>
      <c r="C26" s="16" t="s">
        <v>56</v>
      </c>
      <c r="D26" s="17">
        <v>5.2999999999999998</v>
      </c>
      <c r="E26" s="17">
        <v>7</v>
      </c>
      <c r="F26" s="17">
        <v>30</v>
      </c>
      <c r="G26" s="18">
        <v>205</v>
      </c>
      <c r="H26" s="18">
        <v>151</v>
      </c>
      <c r="I26" s="18">
        <v>30</v>
      </c>
      <c r="J26" s="18">
        <v>149</v>
      </c>
      <c r="K26" s="17">
        <v>0.40000000000000002</v>
      </c>
      <c r="L26" s="17">
        <v>0.02</v>
      </c>
      <c r="M26" s="17">
        <v>1.6100000000000001</v>
      </c>
      <c r="N26" s="14">
        <v>0.20000000000000001</v>
      </c>
      <c r="O26" s="76"/>
    </row>
    <row r="27" ht="12.75" customHeight="1">
      <c r="A27" s="6"/>
      <c r="B27" s="29" t="s">
        <v>38</v>
      </c>
      <c r="C27" s="16" t="s">
        <v>29</v>
      </c>
      <c r="D27" s="7">
        <v>2.7999999999999998</v>
      </c>
      <c r="E27" s="7">
        <v>3.2000000000000002</v>
      </c>
      <c r="F27" s="7">
        <v>8</v>
      </c>
      <c r="G27" s="8">
        <v>75</v>
      </c>
      <c r="H27" s="8">
        <v>0</v>
      </c>
      <c r="I27" s="8">
        <v>0</v>
      </c>
      <c r="J27" s="8">
        <v>0</v>
      </c>
      <c r="K27" s="7">
        <v>0</v>
      </c>
      <c r="L27" s="7">
        <v>0</v>
      </c>
      <c r="M27" s="7">
        <v>0</v>
      </c>
      <c r="N27" s="19">
        <v>0</v>
      </c>
      <c r="O27" s="76"/>
    </row>
    <row r="28" ht="12.75" customHeight="1">
      <c r="A28" s="6">
        <v>382</v>
      </c>
      <c r="B28" s="20" t="s">
        <v>57</v>
      </c>
      <c r="C28" s="13" t="s">
        <v>32</v>
      </c>
      <c r="D28" s="7">
        <v>3.6000000000000001</v>
      </c>
      <c r="E28" s="7">
        <v>3</v>
      </c>
      <c r="F28" s="7">
        <v>20.800000000000001</v>
      </c>
      <c r="G28" s="8">
        <v>124</v>
      </c>
      <c r="H28" s="8">
        <v>124</v>
      </c>
      <c r="I28" s="8">
        <v>27</v>
      </c>
      <c r="J28" s="8">
        <v>109</v>
      </c>
      <c r="K28" s="7">
        <v>0.80000000000000004</v>
      </c>
      <c r="L28" s="7">
        <v>0.040000000000000001</v>
      </c>
      <c r="M28" s="7">
        <v>1.3</v>
      </c>
      <c r="N28" s="19">
        <v>0.02</v>
      </c>
      <c r="O28" s="76"/>
    </row>
    <row r="29" ht="12.75" customHeight="1">
      <c r="A29" s="6"/>
      <c r="B29" s="20" t="s">
        <v>24</v>
      </c>
      <c r="C29" s="13" t="s">
        <v>162</v>
      </c>
      <c r="D29" s="7">
        <v>3.3599999999999999</v>
      </c>
      <c r="E29" s="7">
        <v>0.83999999999999997</v>
      </c>
      <c r="F29" s="7">
        <v>24.050000000000001</v>
      </c>
      <c r="G29" s="8">
        <v>117.59999999999999</v>
      </c>
      <c r="H29" s="8">
        <v>16.800000000000001</v>
      </c>
      <c r="I29" s="8">
        <v>0</v>
      </c>
      <c r="J29" s="8">
        <v>0</v>
      </c>
      <c r="K29" s="7">
        <v>0.83999999999999997</v>
      </c>
      <c r="L29" s="7">
        <v>0.128</v>
      </c>
      <c r="M29" s="7">
        <v>0</v>
      </c>
      <c r="N29" s="19">
        <v>0</v>
      </c>
      <c r="O29" s="76"/>
      <c r="HQ29" s="21"/>
      <c r="HR29" s="21"/>
    </row>
    <row r="30" ht="12.75" customHeight="1">
      <c r="A30" s="11"/>
      <c r="B30" s="22" t="s">
        <v>26</v>
      </c>
      <c r="C30" s="23"/>
      <c r="D30" s="24">
        <f t="shared" ref="D30:N30" si="4">SUM(D25:D29)</f>
        <v>15.179999999999998</v>
      </c>
      <c r="E30" s="24">
        <f t="shared" si="4"/>
        <v>24.939999999999998</v>
      </c>
      <c r="F30" s="24">
        <f t="shared" si="4"/>
        <v>83.049999999999997</v>
      </c>
      <c r="G30" s="25">
        <f t="shared" si="4"/>
        <v>620.60000000000002</v>
      </c>
      <c r="H30" s="25">
        <f t="shared" si="4"/>
        <v>295.80000000000001</v>
      </c>
      <c r="I30" s="25">
        <f t="shared" si="4"/>
        <v>57</v>
      </c>
      <c r="J30" s="25">
        <f t="shared" si="4"/>
        <v>262.5</v>
      </c>
      <c r="K30" s="24">
        <f t="shared" si="4"/>
        <v>2.0699999999999998</v>
      </c>
      <c r="L30" s="24">
        <f t="shared" si="4"/>
        <v>0.20800000000000002</v>
      </c>
      <c r="M30" s="24">
        <f t="shared" si="4"/>
        <v>2.9100000000000001</v>
      </c>
      <c r="N30" s="24">
        <f t="shared" si="4"/>
        <v>0.28000000000000003</v>
      </c>
      <c r="O30" s="76"/>
    </row>
    <row r="31" ht="12.75" customHeight="1">
      <c r="A31" s="6"/>
      <c r="B31" s="12" t="s">
        <v>27</v>
      </c>
      <c r="C31" s="13"/>
      <c r="D31" s="7"/>
      <c r="E31" s="7"/>
      <c r="F31" s="7"/>
      <c r="G31" s="8"/>
      <c r="H31" s="8"/>
      <c r="I31" s="8"/>
      <c r="J31" s="8"/>
      <c r="K31" s="7"/>
      <c r="L31" s="7"/>
      <c r="M31" s="7"/>
      <c r="N31" s="19"/>
    </row>
    <row r="32" s="27" customFormat="1" ht="12.75" customHeight="1">
      <c r="A32" s="6">
        <v>102</v>
      </c>
      <c r="B32" s="26" t="s">
        <v>126</v>
      </c>
      <c r="C32" s="13" t="s">
        <v>48</v>
      </c>
      <c r="D32" s="7">
        <v>8.8000000000000007</v>
      </c>
      <c r="E32" s="7">
        <v>4.0999999999999996</v>
      </c>
      <c r="F32" s="7">
        <v>14.5</v>
      </c>
      <c r="G32" s="8">
        <v>127</v>
      </c>
      <c r="H32" s="8">
        <v>24</v>
      </c>
      <c r="I32" s="8">
        <v>33</v>
      </c>
      <c r="J32" s="8">
        <v>107</v>
      </c>
      <c r="K32" s="7">
        <v>2.1400000000000001</v>
      </c>
      <c r="L32" s="7">
        <v>0.23000000000000001</v>
      </c>
      <c r="M32" s="7">
        <v>5</v>
      </c>
      <c r="N32" s="19">
        <v>0</v>
      </c>
      <c r="HQ32" s="28"/>
    </row>
    <row r="33" ht="12.75" customHeight="1">
      <c r="A33" s="11">
        <v>295</v>
      </c>
      <c r="B33" s="15" t="s">
        <v>62</v>
      </c>
      <c r="C33" s="16" t="s">
        <v>29</v>
      </c>
      <c r="D33" s="17">
        <v>20.199999999999999</v>
      </c>
      <c r="E33" s="17">
        <v>9</v>
      </c>
      <c r="F33" s="17">
        <v>16.800000000000001</v>
      </c>
      <c r="G33" s="18">
        <v>229</v>
      </c>
      <c r="H33" s="18">
        <v>42</v>
      </c>
      <c r="I33" s="18">
        <v>72</v>
      </c>
      <c r="J33" s="18">
        <v>151</v>
      </c>
      <c r="K33" s="14">
        <v>1.8</v>
      </c>
      <c r="L33" s="14">
        <v>0.20000000000000001</v>
      </c>
      <c r="M33" s="14">
        <v>1.3</v>
      </c>
      <c r="N33" s="14">
        <v>0.059999999999999998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</row>
    <row r="34" ht="12.75" customHeight="1">
      <c r="A34" s="6">
        <v>309</v>
      </c>
      <c r="B34" s="20" t="s">
        <v>49</v>
      </c>
      <c r="C34" s="44" t="s">
        <v>31</v>
      </c>
      <c r="D34" s="7">
        <v>5.4000000000000004</v>
      </c>
      <c r="E34" s="7">
        <v>4.9000000000000004</v>
      </c>
      <c r="F34" s="7">
        <v>27.899999999999999</v>
      </c>
      <c r="G34" s="8">
        <v>178</v>
      </c>
      <c r="H34" s="8">
        <v>6</v>
      </c>
      <c r="I34" s="8">
        <v>8</v>
      </c>
      <c r="J34" s="8">
        <v>35</v>
      </c>
      <c r="K34" s="7">
        <v>0.76000000000000001</v>
      </c>
      <c r="L34" s="7">
        <v>0.050000000000000003</v>
      </c>
      <c r="M34" s="7">
        <v>0</v>
      </c>
      <c r="N34" s="19">
        <v>0.02</v>
      </c>
    </row>
    <row r="35" s="27" customFormat="1" ht="12.75" customHeight="1">
      <c r="A35" s="11">
        <v>342</v>
      </c>
      <c r="B35" s="29" t="s">
        <v>92</v>
      </c>
      <c r="C35" s="16" t="s">
        <v>32</v>
      </c>
      <c r="D35" s="17">
        <v>0.20000000000000001</v>
      </c>
      <c r="E35" s="7">
        <v>0.10000000000000001</v>
      </c>
      <c r="F35" s="7">
        <v>14</v>
      </c>
      <c r="G35" s="8">
        <v>58</v>
      </c>
      <c r="H35" s="8">
        <v>8</v>
      </c>
      <c r="I35" s="8">
        <v>5</v>
      </c>
      <c r="J35" s="8">
        <v>6</v>
      </c>
      <c r="K35" s="7">
        <v>1</v>
      </c>
      <c r="L35" s="7">
        <v>0</v>
      </c>
      <c r="M35" s="7">
        <v>2.1000000000000001</v>
      </c>
      <c r="N35" s="19">
        <v>0</v>
      </c>
      <c r="HQ35" s="28"/>
    </row>
    <row r="36" ht="24.75" customHeight="1">
      <c r="A36" s="6"/>
      <c r="B36" s="20" t="s">
        <v>33</v>
      </c>
      <c r="C36" s="13" t="s">
        <v>164</v>
      </c>
      <c r="D36" s="7">
        <v>4.7599999999999998</v>
      </c>
      <c r="E36" s="7">
        <v>1.04</v>
      </c>
      <c r="F36" s="7">
        <v>32.009999999999998</v>
      </c>
      <c r="G36" s="8">
        <v>156.59999999999999</v>
      </c>
      <c r="H36" s="8">
        <v>32.799999999999997</v>
      </c>
      <c r="I36" s="8">
        <v>0</v>
      </c>
      <c r="J36" s="8">
        <v>0</v>
      </c>
      <c r="K36" s="7">
        <v>1.6399999999999999</v>
      </c>
      <c r="L36" s="7">
        <v>0.22</v>
      </c>
      <c r="M36" s="7">
        <v>0</v>
      </c>
      <c r="N36" s="19">
        <v>0</v>
      </c>
    </row>
    <row r="37" ht="12.75" customHeight="1">
      <c r="A37" s="6"/>
      <c r="B37" s="30" t="s">
        <v>26</v>
      </c>
      <c r="C37" s="23"/>
      <c r="D37" s="24">
        <f t="shared" ref="D37:N37" si="5">SUM(D32:D36)</f>
        <v>39.359999999999999</v>
      </c>
      <c r="E37" s="24">
        <f t="shared" si="5"/>
        <v>19.140000000000001</v>
      </c>
      <c r="F37" s="24">
        <f t="shared" si="5"/>
        <v>105.21000000000001</v>
      </c>
      <c r="G37" s="25">
        <f t="shared" si="5"/>
        <v>748.60000000000002</v>
      </c>
      <c r="H37" s="25">
        <f t="shared" si="5"/>
        <v>112.8</v>
      </c>
      <c r="I37" s="25">
        <f t="shared" si="5"/>
        <v>118</v>
      </c>
      <c r="J37" s="25">
        <f t="shared" si="5"/>
        <v>299</v>
      </c>
      <c r="K37" s="24">
        <f t="shared" si="5"/>
        <v>7.3399999999999999</v>
      </c>
      <c r="L37" s="24">
        <f t="shared" si="5"/>
        <v>0.70000000000000007</v>
      </c>
      <c r="M37" s="24">
        <f t="shared" si="5"/>
        <v>8.4000000000000004</v>
      </c>
      <c r="N37" s="45">
        <f t="shared" si="5"/>
        <v>0.080000000000000002</v>
      </c>
    </row>
    <row r="38" ht="12.75" customHeight="1">
      <c r="A38" s="6"/>
      <c r="B38" s="12" t="s">
        <v>34</v>
      </c>
      <c r="C38" s="13"/>
      <c r="D38" s="7"/>
      <c r="E38" s="7"/>
      <c r="F38" s="7"/>
      <c r="G38" s="8"/>
      <c r="H38" s="8"/>
      <c r="I38" s="8"/>
      <c r="J38" s="8"/>
      <c r="K38" s="7"/>
      <c r="L38" s="7"/>
      <c r="M38" s="7"/>
      <c r="N38" s="19"/>
    </row>
    <row r="39" ht="12.75" customHeight="1">
      <c r="A39" s="11"/>
      <c r="B39" s="15" t="s">
        <v>91</v>
      </c>
      <c r="C39" s="16" t="s">
        <v>44</v>
      </c>
      <c r="D39" s="7">
        <v>3.5</v>
      </c>
      <c r="E39" s="7">
        <v>10.9</v>
      </c>
      <c r="F39" s="7">
        <v>43.299999999999997</v>
      </c>
      <c r="G39" s="8">
        <v>289</v>
      </c>
      <c r="H39" s="8">
        <v>0</v>
      </c>
      <c r="I39" s="8">
        <v>0</v>
      </c>
      <c r="J39" s="8">
        <v>0</v>
      </c>
      <c r="K39" s="7">
        <v>0</v>
      </c>
      <c r="L39" s="7">
        <v>0</v>
      </c>
      <c r="M39" s="7">
        <v>0</v>
      </c>
      <c r="N39" s="19">
        <v>0</v>
      </c>
    </row>
    <row r="40" ht="12.75" customHeight="1">
      <c r="A40" s="11" t="s">
        <v>140</v>
      </c>
      <c r="B40" s="29" t="s">
        <v>131</v>
      </c>
      <c r="C40" s="16" t="s">
        <v>32</v>
      </c>
      <c r="D40" s="17">
        <v>0</v>
      </c>
      <c r="E40" s="7">
        <v>0</v>
      </c>
      <c r="F40" s="7">
        <v>15</v>
      </c>
      <c r="G40" s="8">
        <v>60</v>
      </c>
      <c r="H40" s="8">
        <v>1</v>
      </c>
      <c r="I40" s="8">
        <v>0</v>
      </c>
      <c r="J40" s="8">
        <v>0</v>
      </c>
      <c r="K40" s="7">
        <v>0.5</v>
      </c>
      <c r="L40" s="7">
        <v>0</v>
      </c>
      <c r="M40" s="7">
        <v>0</v>
      </c>
      <c r="N40" s="19">
        <v>0</v>
      </c>
    </row>
    <row r="41" ht="12.75" customHeight="1">
      <c r="A41" s="6"/>
      <c r="B41" s="30" t="s">
        <v>26</v>
      </c>
      <c r="C41" s="23"/>
      <c r="D41" s="24">
        <f>SUM(D39+D40)</f>
        <v>3.5</v>
      </c>
      <c r="E41" s="24">
        <f t="shared" ref="E41:N41" si="6">SUM(E39+E40)</f>
        <v>10.9</v>
      </c>
      <c r="F41" s="24">
        <f t="shared" si="6"/>
        <v>58.299999999999997</v>
      </c>
      <c r="G41" s="25">
        <f t="shared" si="6"/>
        <v>349</v>
      </c>
      <c r="H41" s="25">
        <f t="shared" si="6"/>
        <v>1</v>
      </c>
      <c r="I41" s="25">
        <f t="shared" si="6"/>
        <v>0</v>
      </c>
      <c r="J41" s="25">
        <f t="shared" si="6"/>
        <v>0</v>
      </c>
      <c r="K41" s="24">
        <f t="shared" si="6"/>
        <v>0.5</v>
      </c>
      <c r="L41" s="24">
        <f t="shared" si="6"/>
        <v>0</v>
      </c>
      <c r="M41" s="24">
        <f t="shared" si="6"/>
        <v>0</v>
      </c>
      <c r="N41" s="45">
        <f t="shared" si="6"/>
        <v>0</v>
      </c>
    </row>
    <row r="42" ht="12.75" customHeight="1">
      <c r="A42" s="6"/>
      <c r="B42" s="36" t="s">
        <v>35</v>
      </c>
      <c r="C42" s="32"/>
      <c r="D42" s="32">
        <f t="shared" ref="D42:N42" si="7">D30+D37+D41</f>
        <v>58.039999999999999</v>
      </c>
      <c r="E42" s="32">
        <f t="shared" si="7"/>
        <v>54.979999999999997</v>
      </c>
      <c r="F42" s="32">
        <f t="shared" si="7"/>
        <v>246.56</v>
      </c>
      <c r="G42" s="33">
        <f t="shared" si="7"/>
        <v>1718.2</v>
      </c>
      <c r="H42" s="33">
        <f t="shared" si="7"/>
        <v>409.60000000000002</v>
      </c>
      <c r="I42" s="33">
        <f t="shared" si="7"/>
        <v>175</v>
      </c>
      <c r="J42" s="33">
        <f t="shared" si="7"/>
        <v>561.5</v>
      </c>
      <c r="K42" s="32">
        <f t="shared" si="7"/>
        <v>9.9100000000000001</v>
      </c>
      <c r="L42" s="32">
        <f t="shared" si="7"/>
        <v>0.90800000000000014</v>
      </c>
      <c r="M42" s="32">
        <f t="shared" si="7"/>
        <v>11.31</v>
      </c>
      <c r="N42" s="54">
        <f t="shared" si="7"/>
        <v>0.36000000000000004</v>
      </c>
    </row>
    <row r="43" ht="12.75" customHeight="1">
      <c r="A43" s="6"/>
      <c r="B43" s="10" t="s">
        <v>46</v>
      </c>
      <c r="C43" s="13"/>
      <c r="D43" s="7"/>
      <c r="E43" s="7"/>
      <c r="F43" s="7"/>
      <c r="G43" s="8"/>
      <c r="H43" s="8"/>
      <c r="I43" s="8"/>
      <c r="J43" s="8"/>
      <c r="K43" s="7"/>
      <c r="L43" s="7"/>
      <c r="M43" s="7"/>
      <c r="N43" s="19"/>
    </row>
    <row r="44" ht="12.75" customHeight="1">
      <c r="A44" s="6"/>
      <c r="B44" s="12" t="s">
        <v>19</v>
      </c>
      <c r="C44" s="13"/>
      <c r="D44" s="7"/>
      <c r="E44" s="7"/>
      <c r="F44" s="7"/>
      <c r="G44" s="8"/>
      <c r="H44" s="8"/>
      <c r="I44" s="8"/>
      <c r="J44" s="8"/>
      <c r="K44" s="7"/>
      <c r="L44" s="7"/>
      <c r="M44" s="7"/>
      <c r="N44" s="19"/>
    </row>
    <row r="45" ht="12.75" customHeight="1">
      <c r="A45" s="11">
        <v>14</v>
      </c>
      <c r="B45" s="15" t="s">
        <v>20</v>
      </c>
      <c r="C45" s="16" t="s">
        <v>37</v>
      </c>
      <c r="D45" s="17">
        <v>0.10000000000000001</v>
      </c>
      <c r="E45" s="17">
        <v>6.2000000000000002</v>
      </c>
      <c r="F45" s="17">
        <v>2.2000000000000002</v>
      </c>
      <c r="G45" s="18">
        <v>65</v>
      </c>
      <c r="H45" s="18">
        <v>0</v>
      </c>
      <c r="I45" s="18">
        <v>0</v>
      </c>
      <c r="J45" s="18">
        <v>0</v>
      </c>
      <c r="K45" s="17">
        <v>0</v>
      </c>
      <c r="L45" s="17">
        <v>0</v>
      </c>
      <c r="M45" s="17">
        <v>0</v>
      </c>
      <c r="N45" s="14">
        <v>0</v>
      </c>
    </row>
    <row r="46" ht="12.75" customHeight="1">
      <c r="A46" s="6">
        <v>210</v>
      </c>
      <c r="B46" s="29" t="s">
        <v>179</v>
      </c>
      <c r="C46" s="16" t="s">
        <v>31</v>
      </c>
      <c r="D46" s="7">
        <v>13.9</v>
      </c>
      <c r="E46" s="7">
        <v>14.699999999999999</v>
      </c>
      <c r="F46" s="7">
        <v>3.3999999999999999</v>
      </c>
      <c r="G46" s="8">
        <v>202</v>
      </c>
      <c r="H46" s="8">
        <v>124</v>
      </c>
      <c r="I46" s="8">
        <v>20</v>
      </c>
      <c r="J46" s="8">
        <v>245</v>
      </c>
      <c r="K46" s="7">
        <v>2.5800000000000001</v>
      </c>
      <c r="L46" s="7">
        <v>0.059999999999999998</v>
      </c>
      <c r="M46" s="7">
        <v>0.72999999999999998</v>
      </c>
      <c r="N46" s="19">
        <v>0.11</v>
      </c>
    </row>
    <row r="47" ht="12.75" customHeight="1">
      <c r="A47" s="11">
        <v>338</v>
      </c>
      <c r="B47" s="15" t="s">
        <v>178</v>
      </c>
      <c r="C47" s="16" t="s">
        <v>104</v>
      </c>
      <c r="D47" s="17">
        <v>1</v>
      </c>
      <c r="E47" s="7">
        <v>0.20000000000000001</v>
      </c>
      <c r="F47" s="7">
        <v>9</v>
      </c>
      <c r="G47" s="8">
        <v>42</v>
      </c>
      <c r="H47" s="8">
        <v>42</v>
      </c>
      <c r="I47" s="8">
        <v>14</v>
      </c>
      <c r="J47" s="8">
        <v>21</v>
      </c>
      <c r="K47" s="7">
        <v>0.12</v>
      </c>
      <c r="L47" s="7">
        <v>0.070000000000000007</v>
      </c>
      <c r="M47" s="7">
        <v>45.600000000000001</v>
      </c>
      <c r="N47" s="19">
        <v>0</v>
      </c>
    </row>
    <row r="48" ht="12.75" customHeight="1">
      <c r="A48" s="11" t="s">
        <v>39</v>
      </c>
      <c r="B48" s="29" t="s">
        <v>40</v>
      </c>
      <c r="C48" s="16" t="s">
        <v>32</v>
      </c>
      <c r="D48" s="17">
        <v>2.7000000000000002</v>
      </c>
      <c r="E48" s="17">
        <v>1.8999999999999999</v>
      </c>
      <c r="F48" s="17">
        <v>22.5</v>
      </c>
      <c r="G48" s="18">
        <v>118</v>
      </c>
      <c r="H48" s="18">
        <v>85</v>
      </c>
      <c r="I48" s="18">
        <v>10</v>
      </c>
      <c r="J48" s="18">
        <v>63</v>
      </c>
      <c r="K48" s="17">
        <v>0.10000000000000001</v>
      </c>
      <c r="L48" s="17">
        <v>0.30000000000000004</v>
      </c>
      <c r="M48" s="17">
        <v>0.90000000000000002</v>
      </c>
      <c r="N48" s="14">
        <v>0.14000000000000001</v>
      </c>
    </row>
    <row r="49" ht="12.75" customHeight="1">
      <c r="A49" s="6"/>
      <c r="B49" s="20" t="s">
        <v>24</v>
      </c>
      <c r="C49" s="13" t="s">
        <v>171</v>
      </c>
      <c r="D49" s="7">
        <v>3.2799999999999998</v>
      </c>
      <c r="E49" s="7">
        <v>0.81999999999999995</v>
      </c>
      <c r="F49" s="7">
        <v>23.469999999999999</v>
      </c>
      <c r="G49" s="8">
        <v>114.8</v>
      </c>
      <c r="H49" s="8">
        <v>16.399999999999999</v>
      </c>
      <c r="I49" s="8">
        <v>0</v>
      </c>
      <c r="J49" s="8">
        <v>0</v>
      </c>
      <c r="K49" s="7">
        <v>0.81999999999999995</v>
      </c>
      <c r="L49" s="7">
        <v>0.10299999999999999</v>
      </c>
      <c r="M49" s="7">
        <v>0</v>
      </c>
      <c r="N49" s="19">
        <v>0</v>
      </c>
      <c r="HQ49" s="21"/>
      <c r="HR49" s="21"/>
    </row>
    <row r="50" ht="12.75" customHeight="1">
      <c r="A50" s="6"/>
      <c r="B50" s="30" t="s">
        <v>26</v>
      </c>
      <c r="C50" s="23"/>
      <c r="D50" s="24">
        <f>SUM(D45:D49)</f>
        <v>20.98</v>
      </c>
      <c r="E50" s="24">
        <f t="shared" ref="E50:N50" si="8">SUM(E45:E49)</f>
        <v>23.819999999999997</v>
      </c>
      <c r="F50" s="24">
        <f t="shared" si="8"/>
        <v>60.57</v>
      </c>
      <c r="G50" s="25">
        <f t="shared" si="8"/>
        <v>541.79999999999995</v>
      </c>
      <c r="H50" s="25">
        <f t="shared" si="8"/>
        <v>267.39999999999998</v>
      </c>
      <c r="I50" s="25">
        <f t="shared" si="8"/>
        <v>44</v>
      </c>
      <c r="J50" s="25">
        <f t="shared" si="8"/>
        <v>329</v>
      </c>
      <c r="K50" s="24">
        <f t="shared" si="8"/>
        <v>3.6200000000000001</v>
      </c>
      <c r="L50" s="24">
        <f t="shared" si="8"/>
        <v>0.53300000000000003</v>
      </c>
      <c r="M50" s="24">
        <f t="shared" si="8"/>
        <v>47.229999999999997</v>
      </c>
      <c r="N50" s="24">
        <f t="shared" si="8"/>
        <v>0.25</v>
      </c>
    </row>
    <row r="51" ht="12.75" customHeight="1">
      <c r="A51" s="6"/>
      <c r="B51" s="12" t="s">
        <v>27</v>
      </c>
      <c r="C51" s="13"/>
      <c r="D51" s="7"/>
      <c r="E51" s="7"/>
      <c r="F51" s="7"/>
      <c r="G51" s="8"/>
      <c r="H51" s="8"/>
      <c r="I51" s="8"/>
      <c r="J51" s="8"/>
      <c r="K51" s="7"/>
      <c r="L51" s="7"/>
      <c r="M51" s="7"/>
      <c r="N51" s="19"/>
    </row>
    <row r="52" ht="12.75" customHeight="1">
      <c r="A52" s="6" t="s">
        <v>79</v>
      </c>
      <c r="B52" s="15" t="s">
        <v>80</v>
      </c>
      <c r="C52" s="16" t="s">
        <v>168</v>
      </c>
      <c r="D52" s="7">
        <v>12.699999999999999</v>
      </c>
      <c r="E52" s="7">
        <v>1</v>
      </c>
      <c r="F52" s="7">
        <v>15.9</v>
      </c>
      <c r="G52" s="8">
        <v>124</v>
      </c>
      <c r="H52" s="8">
        <v>13</v>
      </c>
      <c r="I52" s="8">
        <v>28</v>
      </c>
      <c r="J52" s="8">
        <v>44</v>
      </c>
      <c r="K52" s="7">
        <v>0.90000000000000002</v>
      </c>
      <c r="L52" s="7">
        <v>0.10000000000000001</v>
      </c>
      <c r="M52" s="7">
        <v>0.80000000000000004</v>
      </c>
      <c r="N52" s="19">
        <v>0.02</v>
      </c>
    </row>
    <row r="53" s="27" customFormat="1" ht="12.75" customHeight="1">
      <c r="A53" s="11">
        <v>260</v>
      </c>
      <c r="B53" s="29" t="s">
        <v>180</v>
      </c>
      <c r="C53" s="16" t="s">
        <v>29</v>
      </c>
      <c r="D53" s="17">
        <v>8.1999999999999993</v>
      </c>
      <c r="E53" s="17">
        <v>8.5999999999999996</v>
      </c>
      <c r="F53" s="17">
        <v>2.7999999999999998</v>
      </c>
      <c r="G53" s="18">
        <v>121</v>
      </c>
      <c r="H53" s="18">
        <v>16</v>
      </c>
      <c r="I53" s="18">
        <v>15</v>
      </c>
      <c r="J53" s="18">
        <v>23</v>
      </c>
      <c r="K53" s="17">
        <v>0.96999999999999997</v>
      </c>
      <c r="L53" s="17">
        <v>0.02</v>
      </c>
      <c r="M53" s="17">
        <v>0.62</v>
      </c>
      <c r="N53" s="14">
        <v>0.01</v>
      </c>
      <c r="HQ53" s="28"/>
    </row>
    <row r="54" s="27" customFormat="1" ht="12.75" customHeight="1">
      <c r="A54" s="11">
        <v>302</v>
      </c>
      <c r="B54" s="15" t="s">
        <v>47</v>
      </c>
      <c r="C54" s="16" t="s">
        <v>31</v>
      </c>
      <c r="D54" s="17">
        <v>8.5</v>
      </c>
      <c r="E54" s="17">
        <v>7.2999999999999998</v>
      </c>
      <c r="F54" s="17">
        <v>36.600000000000001</v>
      </c>
      <c r="G54" s="18">
        <v>246</v>
      </c>
      <c r="H54" s="18">
        <v>15</v>
      </c>
      <c r="I54" s="18">
        <v>133</v>
      </c>
      <c r="J54" s="18">
        <v>201</v>
      </c>
      <c r="K54" s="17">
        <v>4.4800000000000004</v>
      </c>
      <c r="L54" s="17">
        <v>0.20999999999999999</v>
      </c>
      <c r="M54" s="17">
        <v>0</v>
      </c>
      <c r="N54" s="14">
        <v>0</v>
      </c>
      <c r="HQ54" s="28"/>
    </row>
    <row r="55" ht="12.75" customHeight="1">
      <c r="A55" s="11">
        <v>376</v>
      </c>
      <c r="B55" s="15" t="s">
        <v>60</v>
      </c>
      <c r="C55" s="16" t="s">
        <v>32</v>
      </c>
      <c r="D55" s="7">
        <v>0.20000000000000001</v>
      </c>
      <c r="E55" s="7">
        <v>0.10000000000000001</v>
      </c>
      <c r="F55" s="7">
        <v>10.1</v>
      </c>
      <c r="G55" s="8">
        <v>41</v>
      </c>
      <c r="H55" s="8">
        <v>5</v>
      </c>
      <c r="I55" s="8">
        <v>4</v>
      </c>
      <c r="J55" s="8">
        <v>8</v>
      </c>
      <c r="K55" s="7">
        <v>0.90000000000000002</v>
      </c>
      <c r="L55" s="7">
        <v>0</v>
      </c>
      <c r="M55" s="7">
        <v>0.10000000000000001</v>
      </c>
      <c r="N55" s="19">
        <v>0</v>
      </c>
    </row>
    <row r="56" ht="26.25" customHeight="1">
      <c r="A56" s="6"/>
      <c r="B56" s="20" t="s">
        <v>33</v>
      </c>
      <c r="C56" s="13" t="s">
        <v>161</v>
      </c>
      <c r="D56" s="7">
        <v>5.2400000000000002</v>
      </c>
      <c r="E56" s="7">
        <v>1.1599999999999999</v>
      </c>
      <c r="F56" s="7">
        <v>35.420000000000002</v>
      </c>
      <c r="G56" s="8">
        <v>173.40000000000001</v>
      </c>
      <c r="H56" s="8">
        <v>35.200000000000003</v>
      </c>
      <c r="I56" s="8">
        <v>0</v>
      </c>
      <c r="J56" s="8">
        <v>0</v>
      </c>
      <c r="K56" s="7">
        <v>1.8600000000000001</v>
      </c>
      <c r="L56" s="7">
        <v>0.20799999999999999</v>
      </c>
      <c r="M56" s="7">
        <v>0</v>
      </c>
      <c r="N56" s="19">
        <v>0</v>
      </c>
    </row>
    <row r="57" ht="12.75" customHeight="1">
      <c r="A57" s="6"/>
      <c r="B57" s="30" t="s">
        <v>26</v>
      </c>
      <c r="C57" s="23"/>
      <c r="D57" s="24">
        <f t="shared" ref="D57:N57" si="9">SUM(D52:D56)</f>
        <v>34.839999999999996</v>
      </c>
      <c r="E57" s="24">
        <f t="shared" si="9"/>
        <v>18.16</v>
      </c>
      <c r="F57" s="24">
        <f t="shared" si="9"/>
        <v>100.81999999999999</v>
      </c>
      <c r="G57" s="55">
        <f t="shared" si="9"/>
        <v>705.39999999999998</v>
      </c>
      <c r="H57" s="25">
        <f t="shared" si="9"/>
        <v>84.200000000000003</v>
      </c>
      <c r="I57" s="25">
        <f t="shared" si="9"/>
        <v>180</v>
      </c>
      <c r="J57" s="25">
        <f t="shared" si="9"/>
        <v>276</v>
      </c>
      <c r="K57" s="24">
        <f t="shared" si="9"/>
        <v>9.1100000000000012</v>
      </c>
      <c r="L57" s="24">
        <f t="shared" si="9"/>
        <v>0.53800000000000003</v>
      </c>
      <c r="M57" s="24">
        <f t="shared" si="9"/>
        <v>1.52</v>
      </c>
      <c r="N57" s="24">
        <f t="shared" si="9"/>
        <v>0.029999999999999999</v>
      </c>
    </row>
    <row r="58" s="38" customFormat="1" ht="12.75" customHeight="1">
      <c r="A58" s="6"/>
      <c r="B58" s="12" t="s">
        <v>34</v>
      </c>
      <c r="C58" s="13"/>
      <c r="D58" s="7"/>
      <c r="E58" s="7"/>
      <c r="F58" s="7"/>
      <c r="G58" s="8"/>
      <c r="H58" s="8"/>
      <c r="I58" s="8"/>
      <c r="J58" s="8"/>
      <c r="K58" s="7"/>
      <c r="L58" s="7"/>
      <c r="M58" s="7"/>
      <c r="N58" s="19"/>
    </row>
    <row r="59" s="38" customFormat="1" ht="12.75" customHeight="1">
      <c r="A59" s="11">
        <v>386</v>
      </c>
      <c r="B59" s="15" t="s">
        <v>43</v>
      </c>
      <c r="C59" s="16" t="s">
        <v>32</v>
      </c>
      <c r="D59" s="17">
        <v>5.5999999999999996</v>
      </c>
      <c r="E59" s="17">
        <v>5</v>
      </c>
      <c r="F59" s="17">
        <v>22</v>
      </c>
      <c r="G59" s="18">
        <v>156</v>
      </c>
      <c r="H59" s="18">
        <v>242</v>
      </c>
      <c r="I59" s="18">
        <v>30</v>
      </c>
      <c r="J59" s="18">
        <v>188</v>
      </c>
      <c r="K59" s="17">
        <v>0.20000000000000001</v>
      </c>
      <c r="L59" s="17">
        <v>0.059999999999999998</v>
      </c>
      <c r="M59" s="17">
        <v>1.8</v>
      </c>
      <c r="N59" s="14">
        <v>0.040000000000000001</v>
      </c>
    </row>
    <row r="60" s="38" customFormat="1" ht="12.75" customHeight="1">
      <c r="A60" s="6" t="s">
        <v>137</v>
      </c>
      <c r="B60" s="20" t="s">
        <v>151</v>
      </c>
      <c r="C60" s="13" t="s">
        <v>29</v>
      </c>
      <c r="D60" s="7">
        <v>18.100000000000001</v>
      </c>
      <c r="E60" s="7">
        <v>19.300000000000001</v>
      </c>
      <c r="F60" s="7">
        <v>32.899999999999999</v>
      </c>
      <c r="G60" s="8">
        <v>379</v>
      </c>
      <c r="H60" s="8">
        <v>76</v>
      </c>
      <c r="I60" s="8">
        <v>26</v>
      </c>
      <c r="J60" s="8">
        <v>220</v>
      </c>
      <c r="K60" s="7">
        <v>2.7999999999999998</v>
      </c>
      <c r="L60" s="7">
        <v>0.12</v>
      </c>
      <c r="M60" s="7">
        <v>0.050000000000000003</v>
      </c>
      <c r="N60" s="19">
        <v>0.029999999999999999</v>
      </c>
    </row>
    <row r="61" ht="12.75" customHeight="1">
      <c r="A61" s="6"/>
      <c r="B61" s="30" t="s">
        <v>26</v>
      </c>
      <c r="C61" s="23"/>
      <c r="D61" s="24">
        <f>SUM(D59+D60)</f>
        <v>23.700000000000003</v>
      </c>
      <c r="E61" s="24">
        <f t="shared" ref="E61:N61" si="10">SUM(E59+E60)</f>
        <v>24.300000000000001</v>
      </c>
      <c r="F61" s="24">
        <f t="shared" si="10"/>
        <v>54.899999999999999</v>
      </c>
      <c r="G61" s="25">
        <f t="shared" si="10"/>
        <v>535</v>
      </c>
      <c r="H61" s="25">
        <f t="shared" si="10"/>
        <v>318</v>
      </c>
      <c r="I61" s="25">
        <f t="shared" si="10"/>
        <v>56</v>
      </c>
      <c r="J61" s="25">
        <f t="shared" si="10"/>
        <v>408</v>
      </c>
      <c r="K61" s="24">
        <f t="shared" si="10"/>
        <v>3</v>
      </c>
      <c r="L61" s="24">
        <f t="shared" si="10"/>
        <v>0.17999999999999999</v>
      </c>
      <c r="M61" s="24">
        <f t="shared" si="10"/>
        <v>1.8500000000000001</v>
      </c>
      <c r="N61" s="45">
        <f t="shared" si="10"/>
        <v>0.070000000000000007</v>
      </c>
    </row>
    <row r="62" ht="12.75" customHeight="1">
      <c r="A62" s="6"/>
      <c r="B62" s="36" t="s">
        <v>35</v>
      </c>
      <c r="C62" s="32"/>
      <c r="D62" s="32">
        <f t="shared" ref="D62:N62" si="11">D50+D57+D61</f>
        <v>79.519999999999996</v>
      </c>
      <c r="E62" s="32">
        <f t="shared" si="11"/>
        <v>66.280000000000001</v>
      </c>
      <c r="F62" s="32">
        <f t="shared" si="11"/>
        <v>216.28999999999999</v>
      </c>
      <c r="G62" s="33">
        <f t="shared" si="11"/>
        <v>1782.1999999999998</v>
      </c>
      <c r="H62" s="33">
        <f t="shared" si="11"/>
        <v>669.59999999999991</v>
      </c>
      <c r="I62" s="33">
        <f t="shared" si="11"/>
        <v>280</v>
      </c>
      <c r="J62" s="33">
        <f t="shared" si="11"/>
        <v>1013</v>
      </c>
      <c r="K62" s="32">
        <f t="shared" si="11"/>
        <v>15.73</v>
      </c>
      <c r="L62" s="32">
        <f t="shared" si="11"/>
        <v>1.2510000000000001</v>
      </c>
      <c r="M62" s="32">
        <f t="shared" si="11"/>
        <v>50.600000000000001</v>
      </c>
      <c r="N62" s="54">
        <f t="shared" si="11"/>
        <v>0.35000000000000003</v>
      </c>
    </row>
    <row r="63" ht="12.75" customHeight="1">
      <c r="A63" s="6"/>
      <c r="B63" s="10" t="s">
        <v>50</v>
      </c>
      <c r="C63" s="13"/>
      <c r="D63" s="7"/>
      <c r="E63" s="7"/>
      <c r="F63" s="7"/>
      <c r="G63" s="8"/>
      <c r="H63" s="8"/>
      <c r="I63" s="8"/>
      <c r="J63" s="8"/>
      <c r="K63" s="7"/>
      <c r="L63" s="7"/>
      <c r="M63" s="7"/>
      <c r="N63" s="19"/>
    </row>
    <row r="64" ht="12.75" customHeight="1">
      <c r="A64" s="6"/>
      <c r="B64" s="12" t="s">
        <v>19</v>
      </c>
      <c r="C64" s="13"/>
      <c r="D64" s="7"/>
      <c r="E64" s="7"/>
      <c r="F64" s="7"/>
      <c r="G64" s="8"/>
      <c r="H64" s="8"/>
      <c r="I64" s="8"/>
      <c r="J64" s="8"/>
      <c r="K64" s="7"/>
      <c r="L64" s="7"/>
      <c r="M64" s="7"/>
      <c r="N64" s="19"/>
      <c r="HQ64" s="21"/>
      <c r="HR64" s="21"/>
    </row>
    <row r="65" ht="12.75" customHeight="1">
      <c r="A65" s="11">
        <v>14</v>
      </c>
      <c r="B65" s="15" t="s">
        <v>66</v>
      </c>
      <c r="C65" s="16" t="s">
        <v>37</v>
      </c>
      <c r="D65" s="17">
        <v>0.10000000000000001</v>
      </c>
      <c r="E65" s="17">
        <v>7.2999999999999998</v>
      </c>
      <c r="F65" s="17">
        <v>0.10000000000000001</v>
      </c>
      <c r="G65" s="18">
        <v>66</v>
      </c>
      <c r="H65" s="18">
        <v>2</v>
      </c>
      <c r="I65" s="18">
        <v>0</v>
      </c>
      <c r="J65" s="18">
        <v>3</v>
      </c>
      <c r="K65" s="17">
        <v>0.02</v>
      </c>
      <c r="L65" s="17">
        <v>0.01</v>
      </c>
      <c r="M65" s="17">
        <v>0</v>
      </c>
      <c r="N65" s="14">
        <v>0.040000000000000001</v>
      </c>
      <c r="HQ65" s="21"/>
      <c r="HR65" s="21"/>
    </row>
    <row r="66" ht="12.75" customHeight="1">
      <c r="A66" s="11">
        <v>15</v>
      </c>
      <c r="B66" s="15" t="s">
        <v>90</v>
      </c>
      <c r="C66" s="16" t="s">
        <v>58</v>
      </c>
      <c r="D66" s="17">
        <v>4.5999999999999996</v>
      </c>
      <c r="E66" s="17">
        <v>5.7999999999999998</v>
      </c>
      <c r="F66" s="17">
        <v>0</v>
      </c>
      <c r="G66" s="18">
        <v>71</v>
      </c>
      <c r="H66" s="18">
        <v>200</v>
      </c>
      <c r="I66" s="18">
        <v>11</v>
      </c>
      <c r="J66" s="18">
        <v>120</v>
      </c>
      <c r="K66" s="17">
        <v>0.20000000000000001</v>
      </c>
      <c r="L66" s="17">
        <v>0.01</v>
      </c>
      <c r="M66" s="17">
        <v>0.14000000000000001</v>
      </c>
      <c r="N66" s="14">
        <v>0.059999999999999998</v>
      </c>
      <c r="HQ66" s="21"/>
      <c r="HR66" s="21"/>
    </row>
    <row r="67" ht="12.75" customHeight="1">
      <c r="A67" s="6" t="s">
        <v>54</v>
      </c>
      <c r="B67" s="15" t="s">
        <v>55</v>
      </c>
      <c r="C67" s="13" t="s">
        <v>56</v>
      </c>
      <c r="D67" s="7">
        <v>6.2000000000000002</v>
      </c>
      <c r="E67" s="7">
        <v>8.5</v>
      </c>
      <c r="F67" s="7">
        <v>31.600000000000001</v>
      </c>
      <c r="G67" s="8">
        <v>228</v>
      </c>
      <c r="H67" s="8">
        <v>170</v>
      </c>
      <c r="I67" s="8">
        <v>36</v>
      </c>
      <c r="J67" s="8">
        <v>170</v>
      </c>
      <c r="K67" s="7">
        <v>0.59999999999999998</v>
      </c>
      <c r="L67" s="7">
        <v>0.10000000000000001</v>
      </c>
      <c r="M67" s="7">
        <v>1.8</v>
      </c>
      <c r="N67" s="19">
        <v>0.10000000000000001</v>
      </c>
      <c r="HQ67" s="21"/>
      <c r="HR67" s="21"/>
    </row>
    <row r="68" ht="12.75" customHeight="1">
      <c r="A68" s="6"/>
      <c r="B68" s="29" t="s">
        <v>38</v>
      </c>
      <c r="C68" s="16" t="s">
        <v>29</v>
      </c>
      <c r="D68" s="7">
        <v>2.7999999999999998</v>
      </c>
      <c r="E68" s="7">
        <v>3.2000000000000002</v>
      </c>
      <c r="F68" s="7">
        <v>8</v>
      </c>
      <c r="G68" s="8">
        <v>75</v>
      </c>
      <c r="H68" s="8">
        <v>0</v>
      </c>
      <c r="I68" s="8">
        <v>0</v>
      </c>
      <c r="J68" s="8">
        <v>0</v>
      </c>
      <c r="K68" s="7">
        <v>0</v>
      </c>
      <c r="L68" s="7">
        <v>0</v>
      </c>
      <c r="M68" s="7">
        <v>0</v>
      </c>
      <c r="N68" s="19">
        <v>0</v>
      </c>
      <c r="HQ68" s="21"/>
      <c r="HR68" s="21"/>
    </row>
    <row r="69" ht="12.75" customHeight="1">
      <c r="A69" s="11">
        <v>377</v>
      </c>
      <c r="B69" s="15" t="s">
        <v>23</v>
      </c>
      <c r="C69" s="16" t="s">
        <v>134</v>
      </c>
      <c r="D69" s="7">
        <v>0.29999999999999999</v>
      </c>
      <c r="E69" s="7">
        <v>0.10000000000000001</v>
      </c>
      <c r="F69" s="7">
        <v>10.300000000000001</v>
      </c>
      <c r="G69" s="8">
        <v>43</v>
      </c>
      <c r="H69" s="8">
        <v>8</v>
      </c>
      <c r="I69" s="8">
        <v>5</v>
      </c>
      <c r="J69" s="8">
        <v>10</v>
      </c>
      <c r="K69" s="7">
        <v>0.90000000000000002</v>
      </c>
      <c r="L69" s="7">
        <v>0</v>
      </c>
      <c r="M69" s="7">
        <v>2.8999999999999999</v>
      </c>
      <c r="N69" s="19">
        <v>0</v>
      </c>
    </row>
    <row r="70" ht="12.75" customHeight="1">
      <c r="A70" s="6"/>
      <c r="B70" s="20" t="s">
        <v>24</v>
      </c>
      <c r="C70" s="13" t="s">
        <v>172</v>
      </c>
      <c r="D70" s="7">
        <v>1.78</v>
      </c>
      <c r="E70" s="7">
        <v>0.41999999999999998</v>
      </c>
      <c r="F70" s="7">
        <v>12.57</v>
      </c>
      <c r="G70" s="8">
        <v>61.799999999999997</v>
      </c>
      <c r="H70" s="8">
        <v>8.4000000000000004</v>
      </c>
      <c r="I70" s="8">
        <v>0</v>
      </c>
      <c r="J70" s="8">
        <v>0</v>
      </c>
      <c r="K70" s="7">
        <v>0.41999999999999998</v>
      </c>
      <c r="L70" s="7">
        <v>0.10299999999999999</v>
      </c>
      <c r="M70" s="7">
        <v>0</v>
      </c>
      <c r="N70" s="19">
        <v>0</v>
      </c>
    </row>
    <row r="71" s="27" customFormat="1" ht="12.75" customHeight="1">
      <c r="A71" s="6"/>
      <c r="B71" s="30" t="s">
        <v>26</v>
      </c>
      <c r="C71" s="23"/>
      <c r="D71" s="24">
        <f t="shared" ref="D71:N71" si="12">SUM(D65:D70)</f>
        <v>15.779999999999999</v>
      </c>
      <c r="E71" s="24">
        <f t="shared" si="12"/>
        <v>25.320000000000004</v>
      </c>
      <c r="F71" s="24">
        <f t="shared" si="12"/>
        <v>62.57</v>
      </c>
      <c r="G71" s="25">
        <f t="shared" si="12"/>
        <v>544.79999999999995</v>
      </c>
      <c r="H71" s="25">
        <f t="shared" si="12"/>
        <v>388.39999999999998</v>
      </c>
      <c r="I71" s="25">
        <f t="shared" si="12"/>
        <v>52</v>
      </c>
      <c r="J71" s="25">
        <f t="shared" si="12"/>
        <v>303</v>
      </c>
      <c r="K71" s="24">
        <f t="shared" si="12"/>
        <v>2.1400000000000001</v>
      </c>
      <c r="L71" s="24">
        <f t="shared" si="12"/>
        <v>0.223</v>
      </c>
      <c r="M71" s="24">
        <f t="shared" si="12"/>
        <v>4.8399999999999999</v>
      </c>
      <c r="N71" s="45">
        <f t="shared" si="12"/>
        <v>0.20000000000000001</v>
      </c>
      <c r="HQ71" s="28"/>
    </row>
    <row r="72" s="27" customFormat="1" ht="12.75" customHeight="1">
      <c r="A72" s="6"/>
      <c r="B72" s="12" t="s">
        <v>27</v>
      </c>
      <c r="C72" s="13"/>
      <c r="D72" s="7"/>
      <c r="E72" s="7"/>
      <c r="F72" s="7"/>
      <c r="G72" s="8"/>
      <c r="H72" s="8"/>
      <c r="I72" s="8"/>
      <c r="J72" s="8"/>
      <c r="K72" s="7"/>
      <c r="L72" s="7"/>
      <c r="M72" s="7"/>
      <c r="N72" s="19"/>
      <c r="HQ72" s="28"/>
    </row>
    <row r="73" s="27" customFormat="1" ht="23.25" customHeight="1">
      <c r="A73" s="6">
        <v>82</v>
      </c>
      <c r="B73" s="29" t="s">
        <v>124</v>
      </c>
      <c r="C73" s="13" t="s">
        <v>45</v>
      </c>
      <c r="D73" s="7">
        <v>5.5</v>
      </c>
      <c r="E73" s="7">
        <v>7.9000000000000004</v>
      </c>
      <c r="F73" s="7">
        <v>13.9</v>
      </c>
      <c r="G73" s="8">
        <v>149</v>
      </c>
      <c r="H73" s="8">
        <v>41</v>
      </c>
      <c r="I73" s="8">
        <v>26</v>
      </c>
      <c r="J73" s="8">
        <v>84</v>
      </c>
      <c r="K73" s="7">
        <v>1.6000000000000001</v>
      </c>
      <c r="L73" s="7">
        <v>0.20000000000000001</v>
      </c>
      <c r="M73" s="7">
        <v>10.4</v>
      </c>
      <c r="N73" s="19">
        <v>0.050000000000000003</v>
      </c>
      <c r="HQ73" s="28"/>
    </row>
    <row r="74" s="27" customFormat="1" ht="12.75" customHeight="1">
      <c r="A74" s="51">
        <v>234</v>
      </c>
      <c r="B74" s="66" t="s">
        <v>107</v>
      </c>
      <c r="C74" s="67" t="s">
        <v>29</v>
      </c>
      <c r="D74" s="68">
        <v>15.300000000000001</v>
      </c>
      <c r="E74" s="68">
        <v>12.5</v>
      </c>
      <c r="F74" s="68">
        <v>18.399999999999999</v>
      </c>
      <c r="G74" s="69">
        <v>246</v>
      </c>
      <c r="H74" s="69">
        <v>62</v>
      </c>
      <c r="I74" s="69">
        <v>43</v>
      </c>
      <c r="J74" s="69">
        <v>176</v>
      </c>
      <c r="K74" s="68">
        <v>1.3</v>
      </c>
      <c r="L74" s="68">
        <v>0.20000000000000001</v>
      </c>
      <c r="M74" s="68">
        <v>0.40000000000000002</v>
      </c>
      <c r="N74" s="70">
        <v>4.4000000000000004</v>
      </c>
      <c r="HQ74" s="28"/>
    </row>
    <row r="75" s="27" customFormat="1" ht="12.75" customHeight="1">
      <c r="A75" s="6">
        <v>312</v>
      </c>
      <c r="B75" s="26" t="s">
        <v>59</v>
      </c>
      <c r="C75" s="16" t="s">
        <v>31</v>
      </c>
      <c r="D75" s="17">
        <v>3.1000000000000001</v>
      </c>
      <c r="E75" s="7">
        <v>5.2000000000000002</v>
      </c>
      <c r="F75" s="7">
        <v>12.1</v>
      </c>
      <c r="G75" s="8">
        <v>108</v>
      </c>
      <c r="H75" s="8">
        <v>38</v>
      </c>
      <c r="I75" s="8">
        <v>28</v>
      </c>
      <c r="J75" s="8">
        <v>82</v>
      </c>
      <c r="K75" s="7">
        <v>1</v>
      </c>
      <c r="L75" s="7">
        <v>0.10000000000000001</v>
      </c>
      <c r="M75" s="7">
        <v>5.0999999999999996</v>
      </c>
      <c r="N75" s="19">
        <v>0.10000000000000001</v>
      </c>
      <c r="HQ75" s="28"/>
    </row>
    <row r="76" s="27" customFormat="1" ht="12.75" customHeight="1">
      <c r="A76" s="6">
        <v>342</v>
      </c>
      <c r="B76" s="34" t="s">
        <v>127</v>
      </c>
      <c r="C76" s="13" t="s">
        <v>32</v>
      </c>
      <c r="D76" s="7">
        <v>0.20000000000000001</v>
      </c>
      <c r="E76" s="7">
        <v>0.20000000000000001</v>
      </c>
      <c r="F76" s="7">
        <v>13.9</v>
      </c>
      <c r="G76" s="8">
        <v>58</v>
      </c>
      <c r="H76" s="8">
        <v>7</v>
      </c>
      <c r="I76" s="8">
        <v>4</v>
      </c>
      <c r="J76" s="8">
        <v>4</v>
      </c>
      <c r="K76" s="7">
        <v>0.90000000000000002</v>
      </c>
      <c r="L76" s="7">
        <v>0</v>
      </c>
      <c r="M76" s="7">
        <v>4.0999999999999996</v>
      </c>
      <c r="N76" s="19">
        <v>0</v>
      </c>
      <c r="HQ76" s="28"/>
    </row>
    <row r="77" s="27" customFormat="1" ht="24.75" customHeight="1">
      <c r="A77" s="6"/>
      <c r="B77" s="20" t="s">
        <v>33</v>
      </c>
      <c r="C77" s="13" t="s">
        <v>163</v>
      </c>
      <c r="D77" s="7">
        <v>4.6399999999999997</v>
      </c>
      <c r="E77" s="7">
        <v>1.0600000000000001</v>
      </c>
      <c r="F77" s="7">
        <v>31.420000000000002</v>
      </c>
      <c r="G77" s="8">
        <v>153.40000000000001</v>
      </c>
      <c r="H77" s="8">
        <v>32.200000000000003</v>
      </c>
      <c r="I77" s="8">
        <v>0</v>
      </c>
      <c r="J77" s="8">
        <v>0</v>
      </c>
      <c r="K77" s="7">
        <v>1.6599999999999999</v>
      </c>
      <c r="L77" s="7">
        <v>0.20799999999999999</v>
      </c>
      <c r="M77" s="7">
        <v>0</v>
      </c>
      <c r="N77" s="19">
        <v>0</v>
      </c>
      <c r="HQ77" s="28"/>
    </row>
    <row r="78" s="27" customFormat="1" ht="12.75" customHeight="1">
      <c r="A78" s="6"/>
      <c r="B78" s="30" t="s">
        <v>26</v>
      </c>
      <c r="C78" s="23"/>
      <c r="D78" s="24">
        <f t="shared" ref="D78:N78" si="13">SUM(D73:D77)</f>
        <v>28.740000000000002</v>
      </c>
      <c r="E78" s="24">
        <f t="shared" si="13"/>
        <v>26.859999999999996</v>
      </c>
      <c r="F78" s="24">
        <f t="shared" si="13"/>
        <v>89.719999999999999</v>
      </c>
      <c r="G78" s="25">
        <f t="shared" si="13"/>
        <v>714.39999999999998</v>
      </c>
      <c r="H78" s="25">
        <f t="shared" si="13"/>
        <v>180.19999999999999</v>
      </c>
      <c r="I78" s="25">
        <f t="shared" si="13"/>
        <v>101</v>
      </c>
      <c r="J78" s="25">
        <f t="shared" si="13"/>
        <v>346</v>
      </c>
      <c r="K78" s="24">
        <f t="shared" si="13"/>
        <v>6.4600000000000009</v>
      </c>
      <c r="L78" s="24">
        <f t="shared" si="13"/>
        <v>0.70799999999999996</v>
      </c>
      <c r="M78" s="24">
        <f t="shared" si="13"/>
        <v>20</v>
      </c>
      <c r="N78" s="45">
        <f t="shared" si="13"/>
        <v>4.5499999999999998</v>
      </c>
      <c r="HQ78" s="28"/>
    </row>
    <row r="79" ht="12.75" customHeight="1">
      <c r="A79" s="6"/>
      <c r="B79" s="12" t="s">
        <v>34</v>
      </c>
      <c r="C79" s="13"/>
      <c r="D79" s="7"/>
      <c r="E79" s="7"/>
      <c r="F79" s="7"/>
      <c r="G79" s="8"/>
      <c r="H79" s="8"/>
      <c r="I79" s="8"/>
      <c r="J79" s="8"/>
      <c r="K79" s="7"/>
      <c r="L79" s="7"/>
      <c r="M79" s="7"/>
      <c r="N79" s="19"/>
    </row>
    <row r="80" ht="12.75" customHeight="1">
      <c r="A80" s="11" t="s">
        <v>154</v>
      </c>
      <c r="B80" s="29" t="s">
        <v>138</v>
      </c>
      <c r="C80" s="16" t="s">
        <v>29</v>
      </c>
      <c r="D80" s="17">
        <v>8.5999999999999996</v>
      </c>
      <c r="E80" s="17">
        <v>10.800000000000001</v>
      </c>
      <c r="F80" s="17">
        <v>42.299999999999997</v>
      </c>
      <c r="G80" s="18">
        <v>301</v>
      </c>
      <c r="H80" s="18">
        <v>38</v>
      </c>
      <c r="I80" s="18">
        <v>12</v>
      </c>
      <c r="J80" s="18">
        <v>63</v>
      </c>
      <c r="K80" s="17">
        <v>0.69999999999999996</v>
      </c>
      <c r="L80" s="17">
        <v>0.080000000000000002</v>
      </c>
      <c r="M80" s="17">
        <v>0.070000000000000007</v>
      </c>
      <c r="N80" s="14">
        <v>0.01</v>
      </c>
    </row>
    <row r="81" ht="12.75" customHeight="1">
      <c r="A81" s="11">
        <v>338</v>
      </c>
      <c r="B81" s="15" t="s">
        <v>178</v>
      </c>
      <c r="C81" s="16" t="s">
        <v>103</v>
      </c>
      <c r="D81" s="17">
        <v>0.40000000000000002</v>
      </c>
      <c r="E81" s="7">
        <v>0.40000000000000002</v>
      </c>
      <c r="F81" s="7">
        <v>10.800000000000001</v>
      </c>
      <c r="G81" s="8">
        <v>49</v>
      </c>
      <c r="H81" s="8">
        <v>18</v>
      </c>
      <c r="I81" s="8">
        <v>10</v>
      </c>
      <c r="J81" s="8">
        <v>12</v>
      </c>
      <c r="K81" s="7">
        <v>2.3999999999999999</v>
      </c>
      <c r="L81" s="7">
        <v>0</v>
      </c>
      <c r="M81" s="7">
        <v>11</v>
      </c>
      <c r="N81" s="19">
        <v>0</v>
      </c>
    </row>
    <row r="82" ht="12.75" customHeight="1">
      <c r="A82" s="11">
        <v>388</v>
      </c>
      <c r="B82" s="15" t="s">
        <v>147</v>
      </c>
      <c r="C82" s="16" t="s">
        <v>32</v>
      </c>
      <c r="D82" s="7">
        <v>0.69999999999999996</v>
      </c>
      <c r="E82" s="7">
        <v>0.29999999999999999</v>
      </c>
      <c r="F82" s="7">
        <v>24.600000000000001</v>
      </c>
      <c r="G82" s="8">
        <v>104</v>
      </c>
      <c r="H82" s="8">
        <v>10</v>
      </c>
      <c r="I82" s="8">
        <v>3</v>
      </c>
      <c r="J82" s="8">
        <v>3</v>
      </c>
      <c r="K82" s="7">
        <v>0.69999999999999996</v>
      </c>
      <c r="L82" s="7">
        <v>0</v>
      </c>
      <c r="M82" s="7">
        <v>20</v>
      </c>
      <c r="N82" s="19">
        <v>0</v>
      </c>
    </row>
    <row r="83" ht="12.75" customHeight="1">
      <c r="A83" s="6"/>
      <c r="B83" s="30" t="s">
        <v>26</v>
      </c>
      <c r="C83" s="23"/>
      <c r="D83" s="24">
        <f>SUM(D80:D82)</f>
        <v>9.6999999999999993</v>
      </c>
      <c r="E83" s="24">
        <f t="shared" ref="E83:N83" si="14">SUM(E80:E82)</f>
        <v>11.500000000000002</v>
      </c>
      <c r="F83" s="24">
        <f t="shared" si="14"/>
        <v>77.699999999999989</v>
      </c>
      <c r="G83" s="25">
        <f t="shared" si="14"/>
        <v>454</v>
      </c>
      <c r="H83" s="25">
        <f t="shared" si="14"/>
        <v>66</v>
      </c>
      <c r="I83" s="25">
        <f t="shared" si="14"/>
        <v>25</v>
      </c>
      <c r="J83" s="25">
        <f t="shared" si="14"/>
        <v>78</v>
      </c>
      <c r="K83" s="24">
        <f t="shared" si="14"/>
        <v>3.7999999999999998</v>
      </c>
      <c r="L83" s="24">
        <f t="shared" si="14"/>
        <v>0.080000000000000002</v>
      </c>
      <c r="M83" s="24">
        <f t="shared" si="14"/>
        <v>31.07</v>
      </c>
      <c r="N83" s="45">
        <f t="shared" si="14"/>
        <v>0.01</v>
      </c>
    </row>
    <row r="84" ht="12.75" customHeight="1">
      <c r="A84" s="6"/>
      <c r="B84" s="36" t="s">
        <v>35</v>
      </c>
      <c r="C84" s="32"/>
      <c r="D84" s="32">
        <f>D71+D78+D83</f>
        <v>54.219999999999999</v>
      </c>
      <c r="E84" s="32">
        <f t="shared" ref="E84:N84" si="15">E71+E78+E83</f>
        <v>63.68</v>
      </c>
      <c r="F84" s="32">
        <f t="shared" si="15"/>
        <v>229.98999999999998</v>
      </c>
      <c r="G84" s="33">
        <f t="shared" si="15"/>
        <v>1713.1999999999998</v>
      </c>
      <c r="H84" s="33">
        <f t="shared" si="15"/>
        <v>634.59999999999991</v>
      </c>
      <c r="I84" s="33">
        <f t="shared" si="15"/>
        <v>178</v>
      </c>
      <c r="J84" s="33">
        <f t="shared" si="15"/>
        <v>727</v>
      </c>
      <c r="K84" s="32">
        <f t="shared" si="15"/>
        <v>12.400000000000002</v>
      </c>
      <c r="L84" s="32">
        <f t="shared" si="15"/>
        <v>1.0109999999999999</v>
      </c>
      <c r="M84" s="32">
        <f t="shared" si="15"/>
        <v>55.909999999999997</v>
      </c>
      <c r="N84" s="32">
        <f t="shared" si="15"/>
        <v>4.7599999999999998</v>
      </c>
    </row>
    <row r="85" ht="12.75" customHeight="1">
      <c r="A85" s="6"/>
      <c r="B85" s="10" t="s">
        <v>61</v>
      </c>
      <c r="C85" s="13"/>
      <c r="D85" s="7"/>
      <c r="E85" s="7"/>
      <c r="F85" s="7"/>
      <c r="G85" s="8"/>
      <c r="H85" s="8"/>
      <c r="I85" s="8"/>
      <c r="J85" s="8"/>
      <c r="K85" s="7"/>
      <c r="L85" s="7"/>
      <c r="M85" s="7"/>
      <c r="N85" s="19"/>
    </row>
    <row r="86" s="27" customFormat="1" ht="12.75" customHeight="1">
      <c r="A86" s="6"/>
      <c r="B86" s="12" t="s">
        <v>19</v>
      </c>
      <c r="C86" s="13"/>
      <c r="D86" s="7"/>
      <c r="E86" s="7"/>
      <c r="F86" s="7"/>
      <c r="G86" s="8"/>
      <c r="H86" s="8"/>
      <c r="I86" s="8"/>
      <c r="J86" s="8"/>
      <c r="K86" s="7"/>
      <c r="L86" s="7"/>
      <c r="M86" s="7"/>
      <c r="N86" s="19"/>
      <c r="HQ86" s="28"/>
    </row>
    <row r="87" s="27" customFormat="1" ht="12.75" customHeight="1">
      <c r="A87" s="11" t="s">
        <v>81</v>
      </c>
      <c r="B87" s="15" t="s">
        <v>82</v>
      </c>
      <c r="C87" s="16" t="s">
        <v>78</v>
      </c>
      <c r="D87" s="17">
        <v>8.0999999999999996</v>
      </c>
      <c r="E87" s="17">
        <v>13.4</v>
      </c>
      <c r="F87" s="17">
        <v>15.9</v>
      </c>
      <c r="G87" s="18">
        <v>217</v>
      </c>
      <c r="H87" s="18">
        <v>7</v>
      </c>
      <c r="I87" s="18">
        <v>10</v>
      </c>
      <c r="J87" s="18">
        <v>35</v>
      </c>
      <c r="K87" s="17">
        <v>0.90000000000000002</v>
      </c>
      <c r="L87" s="17">
        <v>0.10000000000000001</v>
      </c>
      <c r="M87" s="17">
        <v>1.2</v>
      </c>
      <c r="N87" s="14">
        <v>0</v>
      </c>
      <c r="HQ87" s="28"/>
    </row>
    <row r="88" s="27" customFormat="1" ht="12.75" customHeight="1">
      <c r="A88" s="6">
        <v>309</v>
      </c>
      <c r="B88" s="20" t="s">
        <v>30</v>
      </c>
      <c r="C88" s="44" t="s">
        <v>31</v>
      </c>
      <c r="D88" s="7">
        <v>5.4000000000000004</v>
      </c>
      <c r="E88" s="7">
        <v>4.9000000000000004</v>
      </c>
      <c r="F88" s="7">
        <v>27.899999999999999</v>
      </c>
      <c r="G88" s="8">
        <v>178</v>
      </c>
      <c r="H88" s="8">
        <v>6</v>
      </c>
      <c r="I88" s="8">
        <v>8</v>
      </c>
      <c r="J88" s="8">
        <v>35</v>
      </c>
      <c r="K88" s="7">
        <v>0.76000000000000001</v>
      </c>
      <c r="L88" s="7">
        <v>0.050000000000000003</v>
      </c>
      <c r="M88" s="7">
        <v>0</v>
      </c>
      <c r="N88" s="19">
        <v>0.02</v>
      </c>
      <c r="HQ88" s="28"/>
    </row>
    <row r="89" s="27" customFormat="1" ht="12.75" customHeight="1">
      <c r="A89" s="11"/>
      <c r="B89" s="15" t="s">
        <v>63</v>
      </c>
      <c r="C89" s="16" t="s">
        <v>64</v>
      </c>
      <c r="D89" s="7">
        <v>0</v>
      </c>
      <c r="E89" s="7">
        <v>0</v>
      </c>
      <c r="F89" s="7">
        <v>13.800000000000001</v>
      </c>
      <c r="G89" s="8">
        <v>55</v>
      </c>
      <c r="H89" s="8">
        <v>0</v>
      </c>
      <c r="I89" s="8">
        <v>0</v>
      </c>
      <c r="J89" s="8">
        <v>0</v>
      </c>
      <c r="K89" s="7">
        <v>0</v>
      </c>
      <c r="L89" s="7">
        <v>0</v>
      </c>
      <c r="M89" s="7">
        <v>0</v>
      </c>
      <c r="N89" s="19">
        <v>0</v>
      </c>
      <c r="HQ89" s="28"/>
    </row>
    <row r="90" ht="12.75" customHeight="1">
      <c r="A90" s="11">
        <v>376</v>
      </c>
      <c r="B90" s="15" t="s">
        <v>60</v>
      </c>
      <c r="C90" s="16" t="s">
        <v>32</v>
      </c>
      <c r="D90" s="7">
        <v>0.20000000000000001</v>
      </c>
      <c r="E90" s="7">
        <v>0.10000000000000001</v>
      </c>
      <c r="F90" s="7">
        <v>10.1</v>
      </c>
      <c r="G90" s="8">
        <v>41</v>
      </c>
      <c r="H90" s="8">
        <v>5</v>
      </c>
      <c r="I90" s="8">
        <v>4</v>
      </c>
      <c r="J90" s="8">
        <v>8</v>
      </c>
      <c r="K90" s="7">
        <v>0.90000000000000002</v>
      </c>
      <c r="L90" s="7">
        <v>0</v>
      </c>
      <c r="M90" s="7">
        <v>0.10000000000000001</v>
      </c>
      <c r="N90" s="19">
        <v>0</v>
      </c>
    </row>
    <row r="91" ht="12.75" customHeight="1">
      <c r="A91" s="6"/>
      <c r="B91" s="20" t="s">
        <v>24</v>
      </c>
      <c r="C91" s="13" t="s">
        <v>173</v>
      </c>
      <c r="D91" s="7">
        <v>2.2799999999999998</v>
      </c>
      <c r="E91" s="7">
        <v>0.62</v>
      </c>
      <c r="F91" s="7">
        <v>16.57</v>
      </c>
      <c r="G91" s="8">
        <v>80.799999999999997</v>
      </c>
      <c r="H91" s="8">
        <v>11.4</v>
      </c>
      <c r="I91" s="8">
        <v>0</v>
      </c>
      <c r="J91" s="8">
        <v>0</v>
      </c>
      <c r="K91" s="7">
        <v>0.62</v>
      </c>
      <c r="L91" s="7">
        <v>0.108</v>
      </c>
      <c r="M91" s="7">
        <v>0</v>
      </c>
      <c r="N91" s="19">
        <v>0</v>
      </c>
    </row>
    <row r="92" ht="12.75" customHeight="1">
      <c r="A92" s="6"/>
      <c r="B92" s="30" t="s">
        <v>26</v>
      </c>
      <c r="C92" s="23"/>
      <c r="D92" s="24">
        <f t="shared" ref="D92:N92" si="16">SUM(D87:D91)</f>
        <v>15.979999999999999</v>
      </c>
      <c r="E92" s="24">
        <f t="shared" si="16"/>
        <v>19.020000000000003</v>
      </c>
      <c r="F92" s="24">
        <f t="shared" si="16"/>
        <v>84.269999999999982</v>
      </c>
      <c r="G92" s="25">
        <f t="shared" si="16"/>
        <v>571.79999999999995</v>
      </c>
      <c r="H92" s="25">
        <f t="shared" si="16"/>
        <v>29.399999999999999</v>
      </c>
      <c r="I92" s="25">
        <f t="shared" si="16"/>
        <v>22</v>
      </c>
      <c r="J92" s="25">
        <f t="shared" si="16"/>
        <v>78</v>
      </c>
      <c r="K92" s="24">
        <f t="shared" si="16"/>
        <v>3.1800000000000002</v>
      </c>
      <c r="L92" s="24">
        <f t="shared" si="16"/>
        <v>0.25800000000000001</v>
      </c>
      <c r="M92" s="24">
        <f t="shared" si="16"/>
        <v>1.3</v>
      </c>
      <c r="N92" s="24">
        <f t="shared" si="16"/>
        <v>0.02</v>
      </c>
    </row>
    <row r="93" ht="12.75" customHeight="1">
      <c r="A93" s="6"/>
      <c r="B93" s="12" t="s">
        <v>27</v>
      </c>
      <c r="C93" s="13"/>
      <c r="D93" s="7"/>
      <c r="E93" s="7"/>
      <c r="F93" s="7"/>
      <c r="G93" s="8"/>
      <c r="H93" s="8"/>
      <c r="I93" s="8"/>
      <c r="J93" s="8"/>
      <c r="K93" s="7"/>
      <c r="L93" s="7"/>
      <c r="M93" s="7"/>
      <c r="N93" s="19"/>
    </row>
    <row r="94" ht="25.5" customHeight="1">
      <c r="A94" s="6">
        <v>88</v>
      </c>
      <c r="B94" s="15" t="s">
        <v>133</v>
      </c>
      <c r="C94" s="16" t="s">
        <v>48</v>
      </c>
      <c r="D94" s="17">
        <v>3.1000000000000001</v>
      </c>
      <c r="E94" s="17">
        <v>4.2000000000000002</v>
      </c>
      <c r="F94" s="17">
        <v>7.7999999999999998</v>
      </c>
      <c r="G94" s="8">
        <v>82</v>
      </c>
      <c r="H94" s="8">
        <v>36</v>
      </c>
      <c r="I94" s="8">
        <v>21</v>
      </c>
      <c r="J94" s="8">
        <v>67</v>
      </c>
      <c r="K94" s="7">
        <v>1.1000000000000001</v>
      </c>
      <c r="L94" s="7">
        <v>0.23999999999999999</v>
      </c>
      <c r="M94" s="7">
        <v>18.699999999999999</v>
      </c>
      <c r="N94" s="19">
        <v>0</v>
      </c>
      <c r="HQ94" s="21"/>
      <c r="HR94" s="21"/>
    </row>
    <row r="95" ht="12.75" customHeight="1">
      <c r="A95" s="11" t="s">
        <v>76</v>
      </c>
      <c r="B95" s="29" t="s">
        <v>77</v>
      </c>
      <c r="C95" s="16" t="s">
        <v>29</v>
      </c>
      <c r="D95" s="7">
        <v>24</v>
      </c>
      <c r="E95" s="7">
        <v>16.699999999999999</v>
      </c>
      <c r="F95" s="7">
        <v>12.4</v>
      </c>
      <c r="G95" s="8">
        <v>296</v>
      </c>
      <c r="H95" s="8">
        <v>17</v>
      </c>
      <c r="I95" s="8">
        <v>89</v>
      </c>
      <c r="J95" s="8">
        <v>173</v>
      </c>
      <c r="K95" s="7">
        <v>2.1099999999999999</v>
      </c>
      <c r="L95" s="7">
        <v>0.11</v>
      </c>
      <c r="M95" s="7">
        <v>1.6599999999999999</v>
      </c>
      <c r="N95" s="19">
        <v>0.080000000000000002</v>
      </c>
      <c r="HQ95" s="21"/>
      <c r="HR95" s="21"/>
    </row>
    <row r="96" ht="12.75" customHeight="1">
      <c r="A96" s="6">
        <v>304</v>
      </c>
      <c r="B96" s="15" t="s">
        <v>148</v>
      </c>
      <c r="C96" s="44">
        <v>150</v>
      </c>
      <c r="D96" s="7">
        <v>3.7000000000000002</v>
      </c>
      <c r="E96" s="7">
        <v>6.2999999999999998</v>
      </c>
      <c r="F96" s="7">
        <v>28.5</v>
      </c>
      <c r="G96" s="8">
        <v>185</v>
      </c>
      <c r="H96" s="8">
        <v>1</v>
      </c>
      <c r="I96" s="8">
        <v>12</v>
      </c>
      <c r="J96" s="8">
        <v>62</v>
      </c>
      <c r="K96" s="7">
        <v>0.52000000000000002</v>
      </c>
      <c r="L96" s="7">
        <v>0.029999999999999999</v>
      </c>
      <c r="M96" s="7">
        <v>0</v>
      </c>
      <c r="N96" s="19">
        <v>0.029999999999999999</v>
      </c>
      <c r="HQ96" s="21"/>
      <c r="HR96" s="21"/>
    </row>
    <row r="97" ht="12.75" customHeight="1">
      <c r="A97" s="11">
        <v>348</v>
      </c>
      <c r="B97" s="35" t="s">
        <v>41</v>
      </c>
      <c r="C97" s="16" t="s">
        <v>32</v>
      </c>
      <c r="D97" s="7">
        <v>1</v>
      </c>
      <c r="E97" s="7">
        <v>0</v>
      </c>
      <c r="F97" s="7">
        <v>13.199999999999999</v>
      </c>
      <c r="G97" s="8">
        <v>86</v>
      </c>
      <c r="H97" s="8">
        <v>33</v>
      </c>
      <c r="I97" s="8">
        <v>21</v>
      </c>
      <c r="J97" s="8">
        <v>29</v>
      </c>
      <c r="K97" s="7">
        <v>0.68999999999999995</v>
      </c>
      <c r="L97" s="7">
        <v>0.02</v>
      </c>
      <c r="M97" s="7">
        <v>0.89000000000000001</v>
      </c>
      <c r="N97" s="19">
        <v>0</v>
      </c>
    </row>
    <row r="98" ht="25.5" customHeight="1">
      <c r="A98" s="6"/>
      <c r="B98" s="20" t="s">
        <v>33</v>
      </c>
      <c r="C98" s="13" t="s">
        <v>169</v>
      </c>
      <c r="D98" s="7">
        <v>5.0199999999999996</v>
      </c>
      <c r="E98" s="7">
        <v>1.0800000000000001</v>
      </c>
      <c r="F98" s="7">
        <v>34.329999999999998</v>
      </c>
      <c r="G98" s="8">
        <v>167.19999999999999</v>
      </c>
      <c r="H98" s="8">
        <v>34.600000000000001</v>
      </c>
      <c r="I98" s="8">
        <v>0</v>
      </c>
      <c r="J98" s="8">
        <v>0</v>
      </c>
      <c r="K98" s="7">
        <v>1.8799999999999999</v>
      </c>
      <c r="L98" s="7">
        <v>0.19700000000000001</v>
      </c>
      <c r="M98" s="7">
        <v>0</v>
      </c>
      <c r="N98" s="19">
        <v>0</v>
      </c>
    </row>
    <row r="99" ht="12.75" customHeight="1">
      <c r="A99" s="11"/>
      <c r="B99" s="22" t="s">
        <v>26</v>
      </c>
      <c r="C99" s="23"/>
      <c r="D99" s="39">
        <f t="shared" ref="D99:N99" si="17">SUM(D94:D98)</f>
        <v>36.82</v>
      </c>
      <c r="E99" s="39">
        <f t="shared" si="17"/>
        <v>28.280000000000001</v>
      </c>
      <c r="F99" s="39">
        <f t="shared" si="17"/>
        <v>96.230000000000004</v>
      </c>
      <c r="G99" s="55">
        <f t="shared" si="17"/>
        <v>816.20000000000005</v>
      </c>
      <c r="H99" s="55">
        <f t="shared" si="17"/>
        <v>121.59999999999999</v>
      </c>
      <c r="I99" s="55">
        <f t="shared" si="17"/>
        <v>143</v>
      </c>
      <c r="J99" s="55">
        <f t="shared" si="17"/>
        <v>331</v>
      </c>
      <c r="K99" s="39">
        <f t="shared" si="17"/>
        <v>6.2999999999999998</v>
      </c>
      <c r="L99" s="39">
        <f t="shared" si="17"/>
        <v>0.59699999999999998</v>
      </c>
      <c r="M99" s="39">
        <f t="shared" si="17"/>
        <v>21.25</v>
      </c>
      <c r="N99" s="39">
        <f t="shared" si="17"/>
        <v>0.11</v>
      </c>
    </row>
    <row r="100" ht="12.75" customHeight="1">
      <c r="A100" s="6"/>
      <c r="B100" s="12" t="s">
        <v>34</v>
      </c>
      <c r="C100" s="13"/>
      <c r="D100" s="7"/>
      <c r="E100" s="7"/>
      <c r="F100" s="7"/>
      <c r="G100" s="8"/>
      <c r="H100" s="8"/>
      <c r="I100" s="8"/>
      <c r="J100" s="8"/>
      <c r="K100" s="7"/>
      <c r="L100" s="7"/>
      <c r="M100" s="7"/>
      <c r="N100" s="19"/>
    </row>
    <row r="101" ht="12.75" customHeight="1">
      <c r="A101" s="6" t="s">
        <v>155</v>
      </c>
      <c r="B101" s="20" t="s">
        <v>152</v>
      </c>
      <c r="C101" s="13" t="s">
        <v>29</v>
      </c>
      <c r="D101" s="7">
        <v>6.5999999999999996</v>
      </c>
      <c r="E101" s="7">
        <v>10</v>
      </c>
      <c r="F101" s="7">
        <v>48.5</v>
      </c>
      <c r="G101" s="8">
        <v>310</v>
      </c>
      <c r="H101" s="8">
        <v>10</v>
      </c>
      <c r="I101" s="8">
        <v>10</v>
      </c>
      <c r="J101" s="8">
        <v>51</v>
      </c>
      <c r="K101" s="7">
        <v>0.80000000000000004</v>
      </c>
      <c r="L101" s="7">
        <v>0.080000000000000002</v>
      </c>
      <c r="M101" s="7">
        <v>0</v>
      </c>
      <c r="N101" s="19">
        <v>0</v>
      </c>
    </row>
    <row r="102" ht="12.75" customHeight="1">
      <c r="A102" s="6"/>
      <c r="B102" s="20" t="s">
        <v>181</v>
      </c>
      <c r="C102" s="13" t="s">
        <v>32</v>
      </c>
      <c r="D102" s="7">
        <v>0</v>
      </c>
      <c r="E102" s="7">
        <v>0</v>
      </c>
      <c r="F102" s="7">
        <v>23</v>
      </c>
      <c r="G102" s="8">
        <v>92</v>
      </c>
      <c r="H102" s="8">
        <v>14</v>
      </c>
      <c r="I102" s="8">
        <v>8</v>
      </c>
      <c r="J102" s="8">
        <v>14</v>
      </c>
      <c r="K102" s="7">
        <v>2.7999999999999998</v>
      </c>
      <c r="L102" s="7">
        <v>0.20000000000000001</v>
      </c>
      <c r="M102" s="7">
        <v>4</v>
      </c>
      <c r="N102" s="19">
        <v>0</v>
      </c>
    </row>
    <row r="103" ht="12.75" customHeight="1">
      <c r="A103" s="6"/>
      <c r="B103" s="30" t="s">
        <v>26</v>
      </c>
      <c r="C103" s="23"/>
      <c r="D103" s="24">
        <f>SUM(D101+D102)</f>
        <v>6.5999999999999996</v>
      </c>
      <c r="E103" s="24">
        <f t="shared" ref="E103:N103" si="18">SUM(E101+E102)</f>
        <v>10</v>
      </c>
      <c r="F103" s="24">
        <f t="shared" si="18"/>
        <v>71.5</v>
      </c>
      <c r="G103" s="25">
        <f t="shared" si="18"/>
        <v>402</v>
      </c>
      <c r="H103" s="25">
        <f t="shared" si="18"/>
        <v>24</v>
      </c>
      <c r="I103" s="25">
        <f t="shared" si="18"/>
        <v>18</v>
      </c>
      <c r="J103" s="25">
        <f t="shared" si="18"/>
        <v>65</v>
      </c>
      <c r="K103" s="24">
        <f t="shared" si="18"/>
        <v>3.5999999999999996</v>
      </c>
      <c r="L103" s="24">
        <f t="shared" si="18"/>
        <v>0.28000000000000003</v>
      </c>
      <c r="M103" s="24">
        <f t="shared" si="18"/>
        <v>4</v>
      </c>
      <c r="N103" s="45">
        <f t="shared" si="18"/>
        <v>0</v>
      </c>
    </row>
    <row r="104" ht="12.75" customHeight="1">
      <c r="A104" s="6"/>
      <c r="B104" s="36" t="s">
        <v>35</v>
      </c>
      <c r="C104" s="32"/>
      <c r="D104" s="32">
        <f t="shared" ref="D104:N104" si="19">D92+D99+D103</f>
        <v>59.399999999999999</v>
      </c>
      <c r="E104" s="32">
        <f t="shared" si="19"/>
        <v>57.300000000000004</v>
      </c>
      <c r="F104" s="32">
        <f t="shared" si="19"/>
        <v>252</v>
      </c>
      <c r="G104" s="33">
        <f t="shared" si="19"/>
        <v>1790</v>
      </c>
      <c r="H104" s="33">
        <f t="shared" si="19"/>
        <v>175</v>
      </c>
      <c r="I104" s="33">
        <f t="shared" si="19"/>
        <v>183</v>
      </c>
      <c r="J104" s="33">
        <f t="shared" si="19"/>
        <v>474</v>
      </c>
      <c r="K104" s="32">
        <f t="shared" si="19"/>
        <v>13.08</v>
      </c>
      <c r="L104" s="32">
        <f t="shared" si="19"/>
        <v>1.135</v>
      </c>
      <c r="M104" s="32">
        <f t="shared" si="19"/>
        <v>26.550000000000001</v>
      </c>
      <c r="N104" s="54">
        <f t="shared" si="19"/>
        <v>0.13</v>
      </c>
    </row>
    <row r="105" ht="12.75" customHeight="1">
      <c r="A105" s="6"/>
      <c r="B105" s="41" t="s">
        <v>65</v>
      </c>
      <c r="C105" s="13"/>
      <c r="D105" s="7"/>
      <c r="E105" s="7"/>
      <c r="F105" s="7"/>
      <c r="G105" s="8"/>
      <c r="H105" s="8"/>
      <c r="I105" s="8"/>
      <c r="J105" s="8"/>
      <c r="K105" s="7"/>
      <c r="L105" s="7"/>
      <c r="M105" s="7"/>
      <c r="N105" s="19"/>
    </row>
    <row r="106" ht="12.75" customHeight="1">
      <c r="A106" s="6"/>
      <c r="B106" s="10" t="s">
        <v>18</v>
      </c>
      <c r="C106" s="13"/>
      <c r="D106" s="7"/>
      <c r="E106" s="7"/>
      <c r="F106" s="7"/>
      <c r="G106" s="8"/>
      <c r="H106" s="8"/>
      <c r="I106" s="8"/>
      <c r="J106" s="8"/>
      <c r="K106" s="7"/>
      <c r="L106" s="7"/>
      <c r="M106" s="7"/>
      <c r="N106" s="19"/>
    </row>
    <row r="107" ht="12.75" customHeight="1">
      <c r="A107" s="6"/>
      <c r="B107" s="12" t="s">
        <v>19</v>
      </c>
      <c r="C107" s="13"/>
      <c r="D107" s="7"/>
      <c r="E107" s="7"/>
      <c r="F107" s="7"/>
      <c r="G107" s="8"/>
      <c r="H107" s="8"/>
      <c r="I107" s="8"/>
      <c r="J107" s="8"/>
      <c r="K107" s="7"/>
      <c r="L107" s="7"/>
      <c r="M107" s="7"/>
      <c r="N107" s="19"/>
    </row>
    <row r="108" ht="12.75" customHeight="1">
      <c r="A108" s="11">
        <v>14</v>
      </c>
      <c r="B108" s="15" t="s">
        <v>20</v>
      </c>
      <c r="C108" s="16" t="s">
        <v>37</v>
      </c>
      <c r="D108" s="17">
        <v>0.10000000000000001</v>
      </c>
      <c r="E108" s="17">
        <v>6.2000000000000002</v>
      </c>
      <c r="F108" s="17">
        <v>2.2000000000000002</v>
      </c>
      <c r="G108" s="18">
        <v>65</v>
      </c>
      <c r="H108" s="18">
        <v>0</v>
      </c>
      <c r="I108" s="18">
        <v>0</v>
      </c>
      <c r="J108" s="18">
        <v>0</v>
      </c>
      <c r="K108" s="17">
        <v>0</v>
      </c>
      <c r="L108" s="17">
        <v>0</v>
      </c>
      <c r="M108" s="17">
        <v>0</v>
      </c>
      <c r="N108" s="14">
        <v>0</v>
      </c>
    </row>
    <row r="109" ht="12.75" customHeight="1">
      <c r="A109" s="6" t="s">
        <v>54</v>
      </c>
      <c r="B109" s="15" t="s">
        <v>55</v>
      </c>
      <c r="C109" s="13" t="s">
        <v>56</v>
      </c>
      <c r="D109" s="7">
        <v>6.2000000000000002</v>
      </c>
      <c r="E109" s="7">
        <v>8.5</v>
      </c>
      <c r="F109" s="7">
        <v>31.600000000000001</v>
      </c>
      <c r="G109" s="8">
        <v>228</v>
      </c>
      <c r="H109" s="8">
        <v>170</v>
      </c>
      <c r="I109" s="8">
        <v>36</v>
      </c>
      <c r="J109" s="8">
        <v>170</v>
      </c>
      <c r="K109" s="7">
        <v>0.59999999999999998</v>
      </c>
      <c r="L109" s="7">
        <v>0.10000000000000001</v>
      </c>
      <c r="M109" s="7">
        <v>1.8</v>
      </c>
      <c r="N109" s="19">
        <v>0.10000000000000001</v>
      </c>
    </row>
    <row r="110" ht="12.75" customHeight="1">
      <c r="A110" s="11">
        <v>338</v>
      </c>
      <c r="B110" s="29" t="s">
        <v>178</v>
      </c>
      <c r="C110" s="16" t="s">
        <v>149</v>
      </c>
      <c r="D110" s="17">
        <v>0.80000000000000004</v>
      </c>
      <c r="E110" s="17">
        <v>0.59999999999999998</v>
      </c>
      <c r="F110" s="17">
        <v>20.100000000000001</v>
      </c>
      <c r="G110" s="18">
        <v>90</v>
      </c>
      <c r="H110" s="18">
        <v>89</v>
      </c>
      <c r="I110" s="18">
        <v>23</v>
      </c>
      <c r="J110" s="18">
        <v>31</v>
      </c>
      <c r="K110" s="17">
        <v>4.5</v>
      </c>
      <c r="L110" s="17">
        <v>0</v>
      </c>
      <c r="M110" s="17">
        <v>9.8000000000000007</v>
      </c>
      <c r="N110" s="14">
        <v>0</v>
      </c>
    </row>
    <row r="111" ht="12.75" customHeight="1">
      <c r="A111" s="11" t="s">
        <v>39</v>
      </c>
      <c r="B111" s="29" t="s">
        <v>40</v>
      </c>
      <c r="C111" s="16" t="s">
        <v>32</v>
      </c>
      <c r="D111" s="17">
        <v>2.7000000000000002</v>
      </c>
      <c r="E111" s="17">
        <v>1.8999999999999999</v>
      </c>
      <c r="F111" s="17">
        <v>22.5</v>
      </c>
      <c r="G111" s="18">
        <v>118</v>
      </c>
      <c r="H111" s="18">
        <v>85</v>
      </c>
      <c r="I111" s="18">
        <v>10</v>
      </c>
      <c r="J111" s="18">
        <v>63</v>
      </c>
      <c r="K111" s="17">
        <v>0.10000000000000001</v>
      </c>
      <c r="L111" s="17">
        <v>0.30000000000000004</v>
      </c>
      <c r="M111" s="17">
        <v>0.90000000000000002</v>
      </c>
      <c r="N111" s="14">
        <v>0.14000000000000001</v>
      </c>
    </row>
    <row r="112" ht="12.75" customHeight="1">
      <c r="A112" s="6"/>
      <c r="B112" s="20" t="s">
        <v>68</v>
      </c>
      <c r="C112" s="13" t="s">
        <v>165</v>
      </c>
      <c r="D112" s="7">
        <v>1.6699999999999999</v>
      </c>
      <c r="E112" s="7">
        <v>0.626</v>
      </c>
      <c r="F112" s="7">
        <v>12</v>
      </c>
      <c r="G112" s="8">
        <v>57.399999999999999</v>
      </c>
      <c r="H112" s="8">
        <v>0</v>
      </c>
      <c r="I112" s="8">
        <v>0</v>
      </c>
      <c r="J112" s="8">
        <v>0</v>
      </c>
      <c r="K112" s="7">
        <v>0</v>
      </c>
      <c r="L112" s="7">
        <v>0</v>
      </c>
      <c r="M112" s="7">
        <v>0</v>
      </c>
      <c r="N112" s="19">
        <v>0</v>
      </c>
    </row>
    <row r="113" ht="12.75" customHeight="1">
      <c r="A113" s="6"/>
      <c r="B113" s="30" t="s">
        <v>26</v>
      </c>
      <c r="C113" s="23"/>
      <c r="D113" s="24">
        <f t="shared" ref="D113:N113" si="20">SUM(D108:D112)</f>
        <v>11.470000000000001</v>
      </c>
      <c r="E113" s="24">
        <f t="shared" si="20"/>
        <v>17.826000000000001</v>
      </c>
      <c r="F113" s="24">
        <f t="shared" si="20"/>
        <v>88.400000000000006</v>
      </c>
      <c r="G113" s="25">
        <f t="shared" si="20"/>
        <v>558.39999999999998</v>
      </c>
      <c r="H113" s="25">
        <f t="shared" si="20"/>
        <v>344</v>
      </c>
      <c r="I113" s="25">
        <f t="shared" si="20"/>
        <v>69</v>
      </c>
      <c r="J113" s="25">
        <f t="shared" si="20"/>
        <v>264</v>
      </c>
      <c r="K113" s="24">
        <f t="shared" si="20"/>
        <v>5.1999999999999993</v>
      </c>
      <c r="L113" s="24">
        <f t="shared" si="20"/>
        <v>0.40000000000000002</v>
      </c>
      <c r="M113" s="24">
        <f t="shared" si="20"/>
        <v>12.500000000000002</v>
      </c>
      <c r="N113" s="45">
        <f t="shared" si="20"/>
        <v>0.24000000000000002</v>
      </c>
    </row>
    <row r="114" ht="12.75" customHeight="1">
      <c r="A114" s="6"/>
      <c r="B114" s="12" t="s">
        <v>27</v>
      </c>
      <c r="C114" s="13"/>
      <c r="D114" s="7"/>
      <c r="E114" s="7"/>
      <c r="F114" s="7"/>
      <c r="G114" s="8"/>
      <c r="H114" s="8"/>
      <c r="I114" s="8"/>
      <c r="J114" s="8"/>
      <c r="K114" s="7"/>
      <c r="L114" s="7"/>
      <c r="M114" s="7"/>
      <c r="N114" s="19"/>
    </row>
    <row r="115" ht="12.75" customHeight="1">
      <c r="A115" s="11" t="s">
        <v>73</v>
      </c>
      <c r="B115" s="34" t="s">
        <v>74</v>
      </c>
      <c r="C115" s="16" t="s">
        <v>75</v>
      </c>
      <c r="D115" s="17">
        <v>6.0999999999999996</v>
      </c>
      <c r="E115" s="17">
        <v>6.2999999999999998</v>
      </c>
      <c r="F115" s="17">
        <v>22.800000000000001</v>
      </c>
      <c r="G115" s="18">
        <v>173</v>
      </c>
      <c r="H115" s="18">
        <v>120</v>
      </c>
      <c r="I115" s="18">
        <v>16</v>
      </c>
      <c r="J115" s="18">
        <v>91</v>
      </c>
      <c r="K115" s="17">
        <v>1</v>
      </c>
      <c r="L115" s="17">
        <v>0.23999999999999999</v>
      </c>
      <c r="M115" s="17">
        <v>10.1</v>
      </c>
      <c r="N115" s="14">
        <v>0.02</v>
      </c>
    </row>
    <row r="116" ht="12.75" customHeight="1">
      <c r="A116" s="11">
        <v>260</v>
      </c>
      <c r="B116" s="29" t="s">
        <v>180</v>
      </c>
      <c r="C116" s="16" t="s">
        <v>29</v>
      </c>
      <c r="D116" s="17">
        <v>8.1999999999999993</v>
      </c>
      <c r="E116" s="17">
        <v>8.5999999999999996</v>
      </c>
      <c r="F116" s="17">
        <v>2.7999999999999998</v>
      </c>
      <c r="G116" s="18">
        <v>121</v>
      </c>
      <c r="H116" s="18">
        <v>16</v>
      </c>
      <c r="I116" s="18">
        <v>15</v>
      </c>
      <c r="J116" s="18">
        <v>23</v>
      </c>
      <c r="K116" s="17">
        <v>0.96999999999999997</v>
      </c>
      <c r="L116" s="17">
        <v>0.02</v>
      </c>
      <c r="M116" s="17">
        <v>0.62</v>
      </c>
      <c r="N116" s="14">
        <v>0.01</v>
      </c>
    </row>
    <row r="117" ht="12.75" customHeight="1">
      <c r="A117" s="6">
        <v>309</v>
      </c>
      <c r="B117" s="20" t="s">
        <v>49</v>
      </c>
      <c r="C117" s="44" t="s">
        <v>31</v>
      </c>
      <c r="D117" s="7">
        <v>5.4000000000000004</v>
      </c>
      <c r="E117" s="7">
        <v>4.9000000000000004</v>
      </c>
      <c r="F117" s="7">
        <v>27.899999999999999</v>
      </c>
      <c r="G117" s="8">
        <v>178</v>
      </c>
      <c r="H117" s="8">
        <v>6</v>
      </c>
      <c r="I117" s="8">
        <v>8</v>
      </c>
      <c r="J117" s="8">
        <v>35</v>
      </c>
      <c r="K117" s="7">
        <v>0.76000000000000001</v>
      </c>
      <c r="L117" s="7">
        <v>0.050000000000000003</v>
      </c>
      <c r="M117" s="7">
        <v>0</v>
      </c>
      <c r="N117" s="19">
        <v>0.02</v>
      </c>
    </row>
    <row r="118" s="42" customFormat="1" ht="12.75" customHeight="1">
      <c r="A118" s="11" t="s">
        <v>83</v>
      </c>
      <c r="B118" s="35" t="s">
        <v>84</v>
      </c>
      <c r="C118" s="16" t="s">
        <v>32</v>
      </c>
      <c r="D118" s="17">
        <v>0</v>
      </c>
      <c r="E118" s="7">
        <v>0</v>
      </c>
      <c r="F118" s="7">
        <v>28</v>
      </c>
      <c r="G118" s="8">
        <v>112</v>
      </c>
      <c r="H118" s="8">
        <v>3</v>
      </c>
      <c r="I118" s="8">
        <v>0</v>
      </c>
      <c r="J118" s="8">
        <v>6</v>
      </c>
      <c r="K118" s="7">
        <v>0</v>
      </c>
      <c r="L118" s="7">
        <v>0</v>
      </c>
      <c r="M118" s="7">
        <v>7.5999999999999996</v>
      </c>
      <c r="N118" s="19">
        <v>0</v>
      </c>
      <c r="HQ118" s="43"/>
      <c r="HR118" s="43"/>
      <c r="HS118" s="43"/>
      <c r="HT118" s="43"/>
      <c r="HU118" s="43"/>
      <c r="HV118" s="43"/>
      <c r="HW118" s="43"/>
      <c r="HX118" s="43"/>
      <c r="HY118" s="43"/>
      <c r="HZ118" s="43"/>
      <c r="IA118" s="43"/>
      <c r="IB118" s="43"/>
      <c r="IC118" s="43"/>
      <c r="ID118" s="43"/>
      <c r="IE118" s="43"/>
      <c r="IF118" s="43"/>
      <c r="IG118" s="43"/>
      <c r="IH118" s="43"/>
      <c r="II118" s="43"/>
      <c r="IJ118" s="43"/>
      <c r="IK118" s="43"/>
      <c r="IL118" s="43"/>
      <c r="IM118" s="43"/>
      <c r="IN118" s="43"/>
      <c r="IO118" s="43"/>
      <c r="IP118" s="43"/>
      <c r="IQ118" s="43"/>
      <c r="IR118" s="43"/>
      <c r="IS118" s="43"/>
      <c r="IT118" s="43"/>
    </row>
    <row r="119" ht="25.5" customHeight="1">
      <c r="A119" s="6"/>
      <c r="B119" s="20" t="s">
        <v>69</v>
      </c>
      <c r="C119" s="16" t="s">
        <v>174</v>
      </c>
      <c r="D119" s="7">
        <v>3.9700000000000002</v>
      </c>
      <c r="E119" s="7">
        <v>1.1299999999999999</v>
      </c>
      <c r="F119" s="7">
        <v>26.600000000000001</v>
      </c>
      <c r="G119" s="8">
        <v>127.40000000000001</v>
      </c>
      <c r="H119" s="8">
        <v>18</v>
      </c>
      <c r="I119" s="8">
        <v>0</v>
      </c>
      <c r="J119" s="8">
        <v>0</v>
      </c>
      <c r="K119" s="7">
        <v>0.97999999999999998</v>
      </c>
      <c r="L119" s="7">
        <v>0.089999999999999997</v>
      </c>
      <c r="M119" s="7">
        <v>0</v>
      </c>
      <c r="N119" s="19">
        <v>0</v>
      </c>
    </row>
    <row r="120" ht="12.75" customHeight="1">
      <c r="A120" s="6"/>
      <c r="B120" s="30" t="s">
        <v>26</v>
      </c>
      <c r="C120" s="23"/>
      <c r="D120" s="24">
        <f t="shared" ref="D120:N120" si="21">SUM(D115:D119)</f>
        <v>23.669999999999998</v>
      </c>
      <c r="E120" s="24">
        <f t="shared" si="21"/>
        <v>20.929999999999996</v>
      </c>
      <c r="F120" s="24">
        <f t="shared" si="21"/>
        <v>108.09999999999999</v>
      </c>
      <c r="G120" s="25">
        <f t="shared" si="21"/>
        <v>711.39999999999998</v>
      </c>
      <c r="H120" s="25">
        <f t="shared" si="21"/>
        <v>163</v>
      </c>
      <c r="I120" s="25">
        <f t="shared" si="21"/>
        <v>39</v>
      </c>
      <c r="J120" s="25">
        <f t="shared" si="21"/>
        <v>155</v>
      </c>
      <c r="K120" s="24">
        <f t="shared" si="21"/>
        <v>3.71</v>
      </c>
      <c r="L120" s="24">
        <f t="shared" si="21"/>
        <v>0.40000000000000002</v>
      </c>
      <c r="M120" s="24">
        <f t="shared" si="21"/>
        <v>18.32</v>
      </c>
      <c r="N120" s="45">
        <f t="shared" si="21"/>
        <v>0.050000000000000003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2.75" customHeight="1">
      <c r="A121" s="6"/>
      <c r="B121" s="12" t="s">
        <v>34</v>
      </c>
      <c r="C121" s="13"/>
      <c r="D121" s="7"/>
      <c r="E121" s="7"/>
      <c r="F121" s="7"/>
      <c r="G121" s="8"/>
      <c r="H121" s="8"/>
      <c r="I121" s="8"/>
      <c r="J121" s="8"/>
      <c r="K121" s="7"/>
      <c r="L121" s="7"/>
      <c r="M121" s="7"/>
      <c r="N121" s="19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2.75" customHeight="1">
      <c r="A122" s="11" t="s">
        <v>137</v>
      </c>
      <c r="B122" s="15" t="s">
        <v>136</v>
      </c>
      <c r="C122" s="16" t="s">
        <v>29</v>
      </c>
      <c r="D122" s="17">
        <v>12</v>
      </c>
      <c r="E122" s="17">
        <v>9.3000000000000007</v>
      </c>
      <c r="F122" s="17">
        <v>27.899999999999999</v>
      </c>
      <c r="G122" s="18">
        <v>243</v>
      </c>
      <c r="H122" s="18">
        <v>91</v>
      </c>
      <c r="I122" s="18">
        <v>19</v>
      </c>
      <c r="J122" s="18">
        <v>128</v>
      </c>
      <c r="K122" s="17">
        <v>0.68000000000000005</v>
      </c>
      <c r="L122" s="17">
        <v>0.070000000000000007</v>
      </c>
      <c r="M122" s="17">
        <v>0.089999999999999997</v>
      </c>
      <c r="N122" s="14">
        <v>0.029999999999999999</v>
      </c>
    </row>
    <row r="123" ht="12.75" customHeight="1">
      <c r="A123" s="6">
        <v>700</v>
      </c>
      <c r="B123" s="15" t="s">
        <v>150</v>
      </c>
      <c r="C123" s="16" t="s">
        <v>32</v>
      </c>
      <c r="D123" s="17">
        <v>0.10000000000000001</v>
      </c>
      <c r="E123" s="17">
        <v>0.10000000000000001</v>
      </c>
      <c r="F123" s="17">
        <v>15.9</v>
      </c>
      <c r="G123" s="18">
        <v>65</v>
      </c>
      <c r="H123" s="18">
        <v>4</v>
      </c>
      <c r="I123" s="18">
        <v>4</v>
      </c>
      <c r="J123" s="18">
        <v>3</v>
      </c>
      <c r="K123" s="17">
        <v>0.20000000000000001</v>
      </c>
      <c r="L123" s="17">
        <v>0.01</v>
      </c>
      <c r="M123" s="17">
        <v>3.75</v>
      </c>
      <c r="N123" s="14">
        <v>0</v>
      </c>
    </row>
    <row r="124" ht="12.75" customHeight="1">
      <c r="A124" s="6"/>
      <c r="B124" s="30" t="s">
        <v>26</v>
      </c>
      <c r="C124" s="23"/>
      <c r="D124" s="24">
        <f>SUM(D122:D123)</f>
        <v>12.1</v>
      </c>
      <c r="E124" s="24">
        <f t="shared" ref="E124:N124" si="22">SUM(E122:E123)</f>
        <v>9.4000000000000004</v>
      </c>
      <c r="F124" s="24">
        <f t="shared" si="22"/>
        <v>43.799999999999997</v>
      </c>
      <c r="G124" s="25">
        <f t="shared" si="22"/>
        <v>308</v>
      </c>
      <c r="H124" s="25">
        <f t="shared" si="22"/>
        <v>95</v>
      </c>
      <c r="I124" s="25">
        <f t="shared" si="22"/>
        <v>23</v>
      </c>
      <c r="J124" s="25">
        <f t="shared" si="22"/>
        <v>131</v>
      </c>
      <c r="K124" s="24">
        <f t="shared" si="22"/>
        <v>0.88000000000000012</v>
      </c>
      <c r="L124" s="24">
        <f t="shared" si="22"/>
        <v>0.080000000000000002</v>
      </c>
      <c r="M124" s="24">
        <f t="shared" si="22"/>
        <v>3.8399999999999999</v>
      </c>
      <c r="N124" s="45">
        <f t="shared" si="22"/>
        <v>0.029999999999999999</v>
      </c>
    </row>
    <row r="125" ht="12.75" customHeight="1">
      <c r="A125" s="6"/>
      <c r="B125" s="31" t="s">
        <v>35</v>
      </c>
      <c r="C125" s="32"/>
      <c r="D125" s="32">
        <f t="shared" ref="D125:N125" si="23">D113+D120+D124</f>
        <v>47.240000000000002</v>
      </c>
      <c r="E125" s="32">
        <f t="shared" si="23"/>
        <v>48.155999999999999</v>
      </c>
      <c r="F125" s="32">
        <f t="shared" si="23"/>
        <v>240.30000000000001</v>
      </c>
      <c r="G125" s="33">
        <f t="shared" si="23"/>
        <v>1577.8</v>
      </c>
      <c r="H125" s="33">
        <f t="shared" si="23"/>
        <v>602</v>
      </c>
      <c r="I125" s="33">
        <f t="shared" si="23"/>
        <v>131</v>
      </c>
      <c r="J125" s="33">
        <f t="shared" si="23"/>
        <v>550</v>
      </c>
      <c r="K125" s="32">
        <f t="shared" si="23"/>
        <v>9.7900000000000009</v>
      </c>
      <c r="L125" s="32">
        <f t="shared" si="23"/>
        <v>0.88</v>
      </c>
      <c r="M125" s="32">
        <f t="shared" si="23"/>
        <v>34.659999999999997</v>
      </c>
      <c r="N125" s="54">
        <f t="shared" si="23"/>
        <v>0.32000000000000006</v>
      </c>
    </row>
    <row r="126" ht="12.75" customHeight="1">
      <c r="A126" s="6"/>
      <c r="B126" s="10" t="s">
        <v>36</v>
      </c>
      <c r="C126" s="13"/>
      <c r="D126" s="7"/>
      <c r="E126" s="7"/>
      <c r="F126" s="7"/>
      <c r="G126" s="8"/>
      <c r="H126" s="8"/>
      <c r="I126" s="8"/>
      <c r="J126" s="8"/>
      <c r="K126" s="7"/>
      <c r="L126" s="7"/>
      <c r="M126" s="7"/>
      <c r="N126" s="19"/>
    </row>
    <row r="127" ht="12.75" customHeight="1">
      <c r="A127" s="6"/>
      <c r="B127" s="12" t="s">
        <v>19</v>
      </c>
      <c r="C127" s="13"/>
      <c r="D127" s="7"/>
      <c r="E127" s="7"/>
      <c r="F127" s="7"/>
      <c r="G127" s="8"/>
      <c r="H127" s="8"/>
      <c r="I127" s="8"/>
      <c r="J127" s="8"/>
      <c r="K127" s="7"/>
      <c r="L127" s="7"/>
      <c r="M127" s="7"/>
      <c r="N127" s="19"/>
    </row>
    <row r="128" ht="12.75" customHeight="1">
      <c r="A128" s="11">
        <v>223</v>
      </c>
      <c r="B128" s="26" t="s">
        <v>70</v>
      </c>
      <c r="C128" s="16" t="s">
        <v>105</v>
      </c>
      <c r="D128" s="17">
        <v>25.699999999999999</v>
      </c>
      <c r="E128" s="17">
        <v>20.100000000000001</v>
      </c>
      <c r="F128" s="17">
        <v>38.200000000000003</v>
      </c>
      <c r="G128" s="18">
        <v>437</v>
      </c>
      <c r="H128" s="18">
        <v>306</v>
      </c>
      <c r="I128" s="18">
        <v>41</v>
      </c>
      <c r="J128" s="18">
        <v>373</v>
      </c>
      <c r="K128" s="17">
        <v>1</v>
      </c>
      <c r="L128" s="17">
        <v>0.10000000000000001</v>
      </c>
      <c r="M128" s="17">
        <v>0.5</v>
      </c>
      <c r="N128" s="14">
        <v>0.080000000000000002</v>
      </c>
    </row>
    <row r="129" ht="12.75" customHeight="1">
      <c r="A129" s="11">
        <v>338</v>
      </c>
      <c r="B129" s="26" t="s">
        <v>178</v>
      </c>
      <c r="C129" s="16" t="s">
        <v>103</v>
      </c>
      <c r="D129" s="17">
        <v>0.40000000000000002</v>
      </c>
      <c r="E129" s="17">
        <v>0.40000000000000002</v>
      </c>
      <c r="F129" s="17">
        <v>10.800000000000001</v>
      </c>
      <c r="G129" s="18">
        <v>49</v>
      </c>
      <c r="H129" s="18">
        <v>18</v>
      </c>
      <c r="I129" s="18">
        <v>10</v>
      </c>
      <c r="J129" s="18">
        <v>12</v>
      </c>
      <c r="K129" s="17">
        <v>2.3999999999999999</v>
      </c>
      <c r="L129" s="17">
        <v>0</v>
      </c>
      <c r="M129" s="17">
        <v>11</v>
      </c>
      <c r="N129" s="14">
        <v>0</v>
      </c>
    </row>
    <row r="130" ht="12.75" customHeight="1">
      <c r="A130" s="11">
        <v>377</v>
      </c>
      <c r="B130" s="15" t="s">
        <v>23</v>
      </c>
      <c r="C130" s="16" t="s">
        <v>134</v>
      </c>
      <c r="D130" s="7">
        <v>0.29999999999999999</v>
      </c>
      <c r="E130" s="7">
        <v>0.10000000000000001</v>
      </c>
      <c r="F130" s="7">
        <v>10.300000000000001</v>
      </c>
      <c r="G130" s="8">
        <v>43</v>
      </c>
      <c r="H130" s="8">
        <v>8</v>
      </c>
      <c r="I130" s="8">
        <v>5</v>
      </c>
      <c r="J130" s="8">
        <v>10</v>
      </c>
      <c r="K130" s="7">
        <v>0.90000000000000002</v>
      </c>
      <c r="L130" s="7">
        <v>0</v>
      </c>
      <c r="M130" s="7">
        <v>2.8999999999999999</v>
      </c>
      <c r="N130" s="19">
        <v>0</v>
      </c>
    </row>
    <row r="131" ht="12.75" customHeight="1">
      <c r="A131" s="6"/>
      <c r="B131" s="20" t="s">
        <v>68</v>
      </c>
      <c r="C131" s="13" t="s">
        <v>166</v>
      </c>
      <c r="D131" s="7">
        <v>2.7200000000000002</v>
      </c>
      <c r="E131" s="7">
        <v>0.97199999999999998</v>
      </c>
      <c r="F131" s="7">
        <v>19</v>
      </c>
      <c r="G131" s="8">
        <v>91.200000000000003</v>
      </c>
      <c r="H131" s="8">
        <v>0</v>
      </c>
      <c r="I131" s="8">
        <v>0</v>
      </c>
      <c r="J131" s="8">
        <v>0</v>
      </c>
      <c r="K131" s="7">
        <v>0</v>
      </c>
      <c r="L131" s="7">
        <v>0</v>
      </c>
      <c r="M131" s="7">
        <v>0</v>
      </c>
      <c r="N131" s="19">
        <v>0</v>
      </c>
      <c r="HQ131" s="21"/>
      <c r="HR131" s="21"/>
    </row>
    <row r="132" ht="12.75" customHeight="1">
      <c r="A132" s="6"/>
      <c r="B132" s="30" t="s">
        <v>26</v>
      </c>
      <c r="C132" s="75"/>
      <c r="D132" s="24">
        <f t="shared" ref="D132:N132" si="24">SUM(D128:D131)</f>
        <v>29.119999999999997</v>
      </c>
      <c r="E132" s="24">
        <f t="shared" si="24"/>
        <v>21.572000000000003</v>
      </c>
      <c r="F132" s="24">
        <f t="shared" si="24"/>
        <v>78.299999999999997</v>
      </c>
      <c r="G132" s="25">
        <f t="shared" si="24"/>
        <v>620.20000000000005</v>
      </c>
      <c r="H132" s="25">
        <f t="shared" si="24"/>
        <v>332</v>
      </c>
      <c r="I132" s="25">
        <f t="shared" si="24"/>
        <v>56</v>
      </c>
      <c r="J132" s="25">
        <f t="shared" si="24"/>
        <v>395</v>
      </c>
      <c r="K132" s="24">
        <f t="shared" si="24"/>
        <v>4.2999999999999998</v>
      </c>
      <c r="L132" s="24">
        <f t="shared" si="24"/>
        <v>0.10000000000000001</v>
      </c>
      <c r="M132" s="24">
        <f t="shared" si="24"/>
        <v>14.4</v>
      </c>
      <c r="N132" s="24">
        <f t="shared" si="24"/>
        <v>0.080000000000000002</v>
      </c>
    </row>
    <row r="133" ht="12.75" customHeight="1">
      <c r="A133" s="6"/>
      <c r="B133" s="12" t="s">
        <v>27</v>
      </c>
      <c r="C133" s="13"/>
      <c r="D133" s="7"/>
      <c r="E133" s="7"/>
      <c r="F133" s="7"/>
      <c r="G133" s="8"/>
      <c r="H133" s="8"/>
      <c r="I133" s="8"/>
      <c r="J133" s="8"/>
      <c r="K133" s="7"/>
      <c r="L133" s="7"/>
      <c r="M133" s="7"/>
      <c r="N133" s="19"/>
    </row>
    <row r="134" ht="12.75" customHeight="1">
      <c r="A134" s="11" t="s">
        <v>116</v>
      </c>
      <c r="B134" s="35" t="s">
        <v>125</v>
      </c>
      <c r="C134" s="16" t="s">
        <v>28</v>
      </c>
      <c r="D134" s="17">
        <v>2.2999999999999998</v>
      </c>
      <c r="E134" s="17">
        <v>3</v>
      </c>
      <c r="F134" s="17">
        <v>11.699999999999999</v>
      </c>
      <c r="G134" s="18">
        <v>96</v>
      </c>
      <c r="H134" s="18">
        <v>16</v>
      </c>
      <c r="I134" s="18">
        <v>26</v>
      </c>
      <c r="J134" s="18">
        <v>70</v>
      </c>
      <c r="K134" s="17">
        <v>0.90000000000000002</v>
      </c>
      <c r="L134" s="17">
        <v>0.40000000000000002</v>
      </c>
      <c r="M134" s="17">
        <v>0.10000000000000001</v>
      </c>
      <c r="N134" s="14">
        <v>0.01</v>
      </c>
    </row>
    <row r="135" s="53" customFormat="1" ht="12.75" customHeight="1">
      <c r="A135" s="51">
        <v>234</v>
      </c>
      <c r="B135" s="66" t="s">
        <v>107</v>
      </c>
      <c r="C135" s="67" t="s">
        <v>29</v>
      </c>
      <c r="D135" s="68">
        <v>15.300000000000001</v>
      </c>
      <c r="E135" s="68">
        <v>12.5</v>
      </c>
      <c r="F135" s="68">
        <v>18.399999999999999</v>
      </c>
      <c r="G135" s="69">
        <v>246</v>
      </c>
      <c r="H135" s="69">
        <v>62</v>
      </c>
      <c r="I135" s="69">
        <v>43</v>
      </c>
      <c r="J135" s="69">
        <v>176</v>
      </c>
      <c r="K135" s="68">
        <v>1.3</v>
      </c>
      <c r="L135" s="68">
        <v>0.20000000000000001</v>
      </c>
      <c r="M135" s="68">
        <v>0.40000000000000002</v>
      </c>
      <c r="N135" s="70">
        <v>4.4000000000000004</v>
      </c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2"/>
      <c r="FI135" s="52"/>
      <c r="FJ135" s="52"/>
      <c r="FK135" s="52"/>
      <c r="FL135" s="52"/>
      <c r="FM135" s="52"/>
      <c r="FN135" s="52"/>
      <c r="FO135" s="52"/>
      <c r="FP135" s="52"/>
      <c r="FQ135" s="52"/>
      <c r="FR135" s="52"/>
      <c r="FS135" s="52"/>
      <c r="FT135" s="52"/>
      <c r="FU135" s="52"/>
      <c r="FV135" s="52"/>
      <c r="FW135" s="52"/>
      <c r="FX135" s="52"/>
      <c r="FY135" s="52"/>
      <c r="FZ135" s="52"/>
      <c r="GA135" s="52"/>
      <c r="GB135" s="52"/>
      <c r="GC135" s="52"/>
      <c r="GD135" s="52"/>
      <c r="GE135" s="52"/>
      <c r="GF135" s="52"/>
      <c r="GG135" s="52"/>
      <c r="GH135" s="52"/>
      <c r="GI135" s="52"/>
      <c r="GJ135" s="52"/>
      <c r="GK135" s="52"/>
      <c r="GL135" s="52"/>
      <c r="GM135" s="52"/>
      <c r="GN135" s="52"/>
      <c r="GO135" s="52"/>
      <c r="GP135" s="52"/>
      <c r="GQ135" s="52"/>
      <c r="GR135" s="52"/>
      <c r="GS135" s="52"/>
      <c r="GT135" s="52"/>
      <c r="GU135" s="52"/>
      <c r="GV135" s="52"/>
      <c r="GW135" s="52"/>
      <c r="GX135" s="52"/>
      <c r="GY135" s="52"/>
      <c r="GZ135" s="52"/>
      <c r="HA135" s="52"/>
      <c r="HB135" s="52"/>
      <c r="HC135" s="52"/>
      <c r="HD135" s="52"/>
      <c r="HE135" s="52"/>
      <c r="HF135" s="52"/>
      <c r="HG135" s="52"/>
      <c r="HH135" s="52"/>
      <c r="HI135" s="52"/>
      <c r="HJ135" s="52"/>
      <c r="HK135" s="52"/>
      <c r="HL135" s="52"/>
      <c r="HM135" s="52"/>
      <c r="HN135" s="52"/>
      <c r="HO135" s="52"/>
      <c r="HP135" s="52"/>
    </row>
    <row r="136" ht="12.75" customHeight="1">
      <c r="A136" s="6">
        <v>304</v>
      </c>
      <c r="B136" s="15" t="s">
        <v>148</v>
      </c>
      <c r="C136" s="44">
        <v>180</v>
      </c>
      <c r="D136" s="7">
        <v>4.4000000000000004</v>
      </c>
      <c r="E136" s="7">
        <v>7.5</v>
      </c>
      <c r="F136" s="7">
        <v>33.700000000000003</v>
      </c>
      <c r="G136" s="8">
        <v>220</v>
      </c>
      <c r="H136" s="8">
        <v>2</v>
      </c>
      <c r="I136" s="8">
        <v>23</v>
      </c>
      <c r="J136" s="8">
        <v>73</v>
      </c>
      <c r="K136" s="7">
        <v>0.62</v>
      </c>
      <c r="L136" s="7">
        <v>0.029999999999999999</v>
      </c>
      <c r="M136" s="7">
        <v>0</v>
      </c>
      <c r="N136" s="19">
        <v>0.040000000000000001</v>
      </c>
    </row>
    <row r="137" ht="12.75" customHeight="1">
      <c r="A137" s="6" t="s">
        <v>157</v>
      </c>
      <c r="B137" s="34" t="s">
        <v>156</v>
      </c>
      <c r="C137" s="13" t="s">
        <v>32</v>
      </c>
      <c r="D137" s="7">
        <v>0.20000000000000001</v>
      </c>
      <c r="E137" s="7">
        <v>0.10000000000000001</v>
      </c>
      <c r="F137" s="7">
        <v>12</v>
      </c>
      <c r="G137" s="8">
        <v>49</v>
      </c>
      <c r="H137" s="8">
        <v>11</v>
      </c>
      <c r="I137" s="8">
        <v>8</v>
      </c>
      <c r="J137" s="8">
        <v>9</v>
      </c>
      <c r="K137" s="7">
        <v>0.20000000000000001</v>
      </c>
      <c r="L137" s="7">
        <v>0</v>
      </c>
      <c r="M137" s="7">
        <v>4.5</v>
      </c>
      <c r="N137" s="19">
        <v>0</v>
      </c>
    </row>
    <row r="138" ht="26.25" customHeight="1">
      <c r="A138" s="6"/>
      <c r="B138" s="20" t="s">
        <v>69</v>
      </c>
      <c r="C138" s="16" t="s">
        <v>163</v>
      </c>
      <c r="D138" s="7">
        <v>4.2699999999999996</v>
      </c>
      <c r="E138" s="7">
        <v>1.3300000000000001</v>
      </c>
      <c r="F138" s="7">
        <v>28.800000000000001</v>
      </c>
      <c r="G138" s="8">
        <v>139.40000000000001</v>
      </c>
      <c r="H138" s="8">
        <v>18</v>
      </c>
      <c r="I138" s="8">
        <v>0</v>
      </c>
      <c r="J138" s="8">
        <v>0</v>
      </c>
      <c r="K138" s="7">
        <v>0.97999999999999998</v>
      </c>
      <c r="L138" s="7">
        <v>0.089999999999999997</v>
      </c>
      <c r="M138" s="7">
        <v>0</v>
      </c>
      <c r="N138" s="19">
        <v>0</v>
      </c>
    </row>
    <row r="139" ht="12.75" customHeight="1">
      <c r="A139" s="6"/>
      <c r="B139" s="30" t="s">
        <v>26</v>
      </c>
      <c r="C139" s="23"/>
      <c r="D139" s="24">
        <f t="shared" ref="D139:N139" si="25">SUM(D134:D138)</f>
        <v>26.469999999999999</v>
      </c>
      <c r="E139" s="24">
        <f t="shared" si="25"/>
        <v>24.43</v>
      </c>
      <c r="F139" s="24">
        <f t="shared" si="25"/>
        <v>104.59999999999999</v>
      </c>
      <c r="G139" s="25">
        <f t="shared" si="25"/>
        <v>750.39999999999998</v>
      </c>
      <c r="H139" s="25">
        <f t="shared" si="25"/>
        <v>109</v>
      </c>
      <c r="I139" s="25">
        <f t="shared" si="25"/>
        <v>100</v>
      </c>
      <c r="J139" s="25">
        <f t="shared" si="25"/>
        <v>328</v>
      </c>
      <c r="K139" s="24">
        <f t="shared" si="25"/>
        <v>4</v>
      </c>
      <c r="L139" s="24">
        <f t="shared" si="25"/>
        <v>0.72000000000000008</v>
      </c>
      <c r="M139" s="24">
        <f t="shared" si="25"/>
        <v>5</v>
      </c>
      <c r="N139" s="45">
        <f t="shared" si="25"/>
        <v>4.4500000000000002</v>
      </c>
    </row>
    <row r="140" ht="12.75" customHeight="1">
      <c r="A140" s="6"/>
      <c r="B140" s="12" t="s">
        <v>34</v>
      </c>
      <c r="C140" s="13"/>
      <c r="D140" s="7"/>
      <c r="E140" s="7"/>
      <c r="F140" s="7"/>
      <c r="G140" s="8"/>
      <c r="H140" s="8"/>
      <c r="I140" s="8"/>
      <c r="J140" s="8"/>
      <c r="K140" s="7"/>
      <c r="L140" s="7"/>
      <c r="M140" s="7"/>
      <c r="N140" s="19"/>
    </row>
    <row r="141" ht="12.75" customHeight="1">
      <c r="A141" s="11" t="s">
        <v>137</v>
      </c>
      <c r="B141" s="15" t="s">
        <v>158</v>
      </c>
      <c r="C141" s="16" t="s">
        <v>29</v>
      </c>
      <c r="D141" s="17">
        <v>6.0999999999999996</v>
      </c>
      <c r="E141" s="17">
        <v>5.2000000000000002</v>
      </c>
      <c r="F141" s="17">
        <v>40.200000000000003</v>
      </c>
      <c r="G141" s="18">
        <v>232</v>
      </c>
      <c r="H141" s="18">
        <v>67</v>
      </c>
      <c r="I141" s="18">
        <v>36</v>
      </c>
      <c r="J141" s="18">
        <v>79</v>
      </c>
      <c r="K141" s="17">
        <v>1.3</v>
      </c>
      <c r="L141" s="17">
        <v>0.10000000000000001</v>
      </c>
      <c r="M141" s="17">
        <v>0.29999999999999999</v>
      </c>
      <c r="N141" s="14">
        <v>0.01</v>
      </c>
    </row>
    <row r="142" ht="12.75" customHeight="1">
      <c r="A142" s="11">
        <v>338</v>
      </c>
      <c r="B142" s="26" t="s">
        <v>182</v>
      </c>
      <c r="C142" s="16" t="s">
        <v>103</v>
      </c>
      <c r="D142" s="17">
        <v>0.40000000000000002</v>
      </c>
      <c r="E142" s="17">
        <v>0.40000000000000002</v>
      </c>
      <c r="F142" s="17">
        <v>10.800000000000001</v>
      </c>
      <c r="G142" s="18">
        <v>49</v>
      </c>
      <c r="H142" s="18">
        <v>18</v>
      </c>
      <c r="I142" s="18">
        <v>10</v>
      </c>
      <c r="J142" s="18">
        <v>12</v>
      </c>
      <c r="K142" s="17">
        <v>2.3999999999999999</v>
      </c>
      <c r="L142" s="17">
        <v>0</v>
      </c>
      <c r="M142" s="17">
        <v>11</v>
      </c>
      <c r="N142" s="14">
        <v>0</v>
      </c>
    </row>
    <row r="143" ht="12.75" customHeight="1">
      <c r="A143" s="11" t="s">
        <v>140</v>
      </c>
      <c r="B143" s="29" t="s">
        <v>131</v>
      </c>
      <c r="C143" s="16" t="s">
        <v>32</v>
      </c>
      <c r="D143" s="17">
        <v>0</v>
      </c>
      <c r="E143" s="7">
        <v>0</v>
      </c>
      <c r="F143" s="7">
        <v>15</v>
      </c>
      <c r="G143" s="8">
        <v>60</v>
      </c>
      <c r="H143" s="8">
        <v>1</v>
      </c>
      <c r="I143" s="8">
        <v>0</v>
      </c>
      <c r="J143" s="8">
        <v>0</v>
      </c>
      <c r="K143" s="7">
        <v>0.5</v>
      </c>
      <c r="L143" s="7">
        <v>0</v>
      </c>
      <c r="M143" s="7">
        <v>0</v>
      </c>
      <c r="N143" s="19">
        <v>0</v>
      </c>
    </row>
    <row r="144" ht="12.75" customHeight="1">
      <c r="A144" s="6"/>
      <c r="B144" s="30" t="s">
        <v>26</v>
      </c>
      <c r="C144" s="23"/>
      <c r="D144" s="24">
        <f>SUM(D141:D143)</f>
        <v>6.5</v>
      </c>
      <c r="E144" s="24">
        <f t="shared" ref="E144:N144" si="26">SUM(E141:E143)</f>
        <v>5.6000000000000005</v>
      </c>
      <c r="F144" s="24">
        <f t="shared" si="26"/>
        <v>66</v>
      </c>
      <c r="G144" s="25">
        <f t="shared" si="26"/>
        <v>341</v>
      </c>
      <c r="H144" s="25">
        <f t="shared" si="26"/>
        <v>86</v>
      </c>
      <c r="I144" s="25">
        <f t="shared" si="26"/>
        <v>46</v>
      </c>
      <c r="J144" s="25">
        <f t="shared" si="26"/>
        <v>91</v>
      </c>
      <c r="K144" s="24">
        <f t="shared" si="26"/>
        <v>4.2000000000000002</v>
      </c>
      <c r="L144" s="24">
        <f t="shared" si="26"/>
        <v>0.10000000000000001</v>
      </c>
      <c r="M144" s="24">
        <f t="shared" si="26"/>
        <v>11.300000000000001</v>
      </c>
      <c r="N144" s="24">
        <f t="shared" si="26"/>
        <v>0.01</v>
      </c>
    </row>
    <row r="145" ht="12.75" customHeight="1">
      <c r="A145" s="6"/>
      <c r="B145" s="31" t="s">
        <v>35</v>
      </c>
      <c r="C145" s="32"/>
      <c r="D145" s="32">
        <f t="shared" ref="D145:N145" si="27">D132+D139+D144</f>
        <v>62.089999999999996</v>
      </c>
      <c r="E145" s="32">
        <f t="shared" si="27"/>
        <v>51.602000000000004</v>
      </c>
      <c r="F145" s="32">
        <f t="shared" si="27"/>
        <v>248.89999999999998</v>
      </c>
      <c r="G145" s="33">
        <f t="shared" si="27"/>
        <v>1711.5999999999999</v>
      </c>
      <c r="H145" s="33">
        <f t="shared" si="27"/>
        <v>527</v>
      </c>
      <c r="I145" s="33">
        <f t="shared" si="27"/>
        <v>202</v>
      </c>
      <c r="J145" s="33">
        <f t="shared" si="27"/>
        <v>814</v>
      </c>
      <c r="K145" s="32">
        <f t="shared" si="27"/>
        <v>12.5</v>
      </c>
      <c r="L145" s="32">
        <f t="shared" si="27"/>
        <v>0.92000000000000004</v>
      </c>
      <c r="M145" s="32">
        <f t="shared" si="27"/>
        <v>30.699999999999999</v>
      </c>
      <c r="N145" s="54">
        <f t="shared" si="27"/>
        <v>4.54</v>
      </c>
    </row>
    <row r="146" ht="12.75" customHeight="1">
      <c r="A146" s="6"/>
      <c r="B146" s="10" t="s">
        <v>46</v>
      </c>
      <c r="C146" s="13"/>
      <c r="D146" s="7"/>
      <c r="E146" s="7"/>
      <c r="F146" s="7"/>
      <c r="G146" s="8"/>
      <c r="H146" s="8"/>
      <c r="I146" s="8"/>
      <c r="J146" s="8"/>
      <c r="K146" s="7"/>
      <c r="L146" s="7"/>
      <c r="M146" s="7"/>
      <c r="N146" s="19"/>
    </row>
    <row r="147" ht="12.75" customHeight="1">
      <c r="A147" s="6"/>
      <c r="B147" s="12" t="s">
        <v>19</v>
      </c>
      <c r="C147" s="13"/>
      <c r="D147" s="7"/>
      <c r="E147" s="7"/>
      <c r="F147" s="7"/>
      <c r="G147" s="8"/>
      <c r="H147" s="8"/>
      <c r="I147" s="8"/>
      <c r="J147" s="8"/>
      <c r="K147" s="7"/>
      <c r="L147" s="7"/>
      <c r="M147" s="7"/>
      <c r="N147" s="19"/>
    </row>
    <row r="148" ht="12.75" customHeight="1">
      <c r="A148" s="11" t="s">
        <v>51</v>
      </c>
      <c r="B148" s="15" t="s">
        <v>52</v>
      </c>
      <c r="C148" s="16" t="s">
        <v>53</v>
      </c>
      <c r="D148" s="17">
        <v>7.2000000000000002</v>
      </c>
      <c r="E148" s="17">
        <v>11</v>
      </c>
      <c r="F148" s="17">
        <v>11.5</v>
      </c>
      <c r="G148" s="18">
        <v>173</v>
      </c>
      <c r="H148" s="18">
        <v>249</v>
      </c>
      <c r="I148" s="18">
        <v>13</v>
      </c>
      <c r="J148" s="18">
        <v>145</v>
      </c>
      <c r="K148" s="17">
        <v>0.40000000000000002</v>
      </c>
      <c r="L148" s="17">
        <v>0.14999999999999999</v>
      </c>
      <c r="M148" s="17">
        <v>0</v>
      </c>
      <c r="N148" s="14">
        <v>0</v>
      </c>
    </row>
    <row r="149" ht="12.75" customHeight="1">
      <c r="A149" s="11" t="s">
        <v>141</v>
      </c>
      <c r="B149" s="15" t="s">
        <v>142</v>
      </c>
      <c r="C149" s="16" t="s">
        <v>32</v>
      </c>
      <c r="D149" s="17">
        <v>7</v>
      </c>
      <c r="E149" s="17">
        <v>5.2999999999999998</v>
      </c>
      <c r="F149" s="17">
        <v>23.399999999999999</v>
      </c>
      <c r="G149" s="18">
        <v>170</v>
      </c>
      <c r="H149" s="18">
        <v>169</v>
      </c>
      <c r="I149" s="18">
        <v>25</v>
      </c>
      <c r="J149" s="18">
        <v>105</v>
      </c>
      <c r="K149" s="17">
        <v>0.5</v>
      </c>
      <c r="L149" s="17">
        <v>0.067000000000000004</v>
      </c>
      <c r="M149" s="17">
        <v>2.0179999999999998</v>
      </c>
      <c r="N149" s="14">
        <v>0.33000000000000002</v>
      </c>
    </row>
    <row r="150" ht="12.75" customHeight="1">
      <c r="A150" s="11">
        <v>338</v>
      </c>
      <c r="B150" s="72" t="s">
        <v>178</v>
      </c>
      <c r="C150" s="16" t="s">
        <v>103</v>
      </c>
      <c r="D150" s="17">
        <v>0.40000000000000002</v>
      </c>
      <c r="E150" s="7">
        <v>0.40000000000000002</v>
      </c>
      <c r="F150" s="7">
        <v>10.800000000000001</v>
      </c>
      <c r="G150" s="8">
        <v>49</v>
      </c>
      <c r="H150" s="8">
        <v>18</v>
      </c>
      <c r="I150" s="8">
        <v>10</v>
      </c>
      <c r="J150" s="8">
        <v>12</v>
      </c>
      <c r="K150" s="7">
        <v>2.3999999999999999</v>
      </c>
      <c r="L150" s="7">
        <v>0</v>
      </c>
      <c r="M150" s="7">
        <v>11</v>
      </c>
      <c r="N150" s="19">
        <v>0</v>
      </c>
    </row>
    <row r="151" ht="12.75" customHeight="1">
      <c r="A151" s="6">
        <v>382</v>
      </c>
      <c r="B151" s="20" t="s">
        <v>57</v>
      </c>
      <c r="C151" s="40" t="s">
        <v>32</v>
      </c>
      <c r="D151" s="7">
        <v>3.6000000000000001</v>
      </c>
      <c r="E151" s="7">
        <v>3</v>
      </c>
      <c r="F151" s="7">
        <v>20.800000000000001</v>
      </c>
      <c r="G151" s="8">
        <v>124</v>
      </c>
      <c r="H151" s="8">
        <v>124</v>
      </c>
      <c r="I151" s="8">
        <v>27</v>
      </c>
      <c r="J151" s="8">
        <v>109</v>
      </c>
      <c r="K151" s="7">
        <v>0.80000000000000004</v>
      </c>
      <c r="L151" s="7">
        <v>0.040000000000000001</v>
      </c>
      <c r="M151" s="7">
        <v>1.3</v>
      </c>
      <c r="N151" s="19">
        <v>0.02</v>
      </c>
    </row>
    <row r="152" ht="12.75" customHeight="1">
      <c r="A152" s="6"/>
      <c r="B152" s="20" t="s">
        <v>68</v>
      </c>
      <c r="C152" s="13" t="s">
        <v>167</v>
      </c>
      <c r="D152" s="7">
        <v>2.23</v>
      </c>
      <c r="E152" s="7">
        <v>0.74399999999999999</v>
      </c>
      <c r="F152" s="7">
        <v>15.5</v>
      </c>
      <c r="G152" s="8">
        <v>74.400000000000006</v>
      </c>
      <c r="H152" s="8">
        <v>0</v>
      </c>
      <c r="I152" s="8">
        <v>0</v>
      </c>
      <c r="J152" s="8">
        <v>0</v>
      </c>
      <c r="K152" s="7">
        <v>0</v>
      </c>
      <c r="L152" s="7">
        <v>0</v>
      </c>
      <c r="M152" s="7">
        <v>0</v>
      </c>
      <c r="N152" s="19">
        <v>0</v>
      </c>
      <c r="HQ152" s="21"/>
      <c r="HR152" s="21"/>
    </row>
    <row r="153" ht="12.75" customHeight="1">
      <c r="A153" s="6"/>
      <c r="B153" s="30" t="s">
        <v>26</v>
      </c>
      <c r="C153" s="23"/>
      <c r="D153" s="24">
        <f t="shared" ref="D153:N153" si="28">SUM(D148:D152)</f>
        <v>20.43</v>
      </c>
      <c r="E153" s="24">
        <f t="shared" si="28"/>
        <v>20.443999999999999</v>
      </c>
      <c r="F153" s="24">
        <f t="shared" si="28"/>
        <v>82</v>
      </c>
      <c r="G153" s="25">
        <f t="shared" si="28"/>
        <v>590.39999999999998</v>
      </c>
      <c r="H153" s="25">
        <f t="shared" si="28"/>
        <v>560</v>
      </c>
      <c r="I153" s="25">
        <f t="shared" si="28"/>
        <v>75</v>
      </c>
      <c r="J153" s="25">
        <f t="shared" si="28"/>
        <v>371</v>
      </c>
      <c r="K153" s="24">
        <f t="shared" si="28"/>
        <v>4.0999999999999996</v>
      </c>
      <c r="L153" s="24">
        <f t="shared" si="28"/>
        <v>0.25700000000000001</v>
      </c>
      <c r="M153" s="24">
        <f t="shared" si="28"/>
        <v>14.318000000000001</v>
      </c>
      <c r="N153" s="45">
        <f t="shared" si="28"/>
        <v>0.35000000000000003</v>
      </c>
    </row>
    <row r="154" ht="12.75" customHeight="1">
      <c r="A154" s="6"/>
      <c r="B154" s="12" t="s">
        <v>27</v>
      </c>
      <c r="C154" s="13"/>
      <c r="D154" s="7"/>
      <c r="E154" s="7"/>
      <c r="F154" s="7"/>
      <c r="G154" s="8"/>
      <c r="H154" s="8"/>
      <c r="I154" s="8"/>
      <c r="J154" s="8"/>
      <c r="K154" s="7"/>
      <c r="L154" s="7"/>
      <c r="M154" s="7"/>
      <c r="N154" s="19"/>
    </row>
    <row r="155" ht="25.5" customHeight="1">
      <c r="A155" s="6" t="s">
        <v>71</v>
      </c>
      <c r="B155" s="34" t="s">
        <v>108</v>
      </c>
      <c r="C155" s="16" t="s">
        <v>45</v>
      </c>
      <c r="D155" s="7">
        <v>4.2999999999999998</v>
      </c>
      <c r="E155" s="7">
        <v>5.5999999999999996</v>
      </c>
      <c r="F155" s="7">
        <v>10.199999999999999</v>
      </c>
      <c r="G155" s="8">
        <v>109</v>
      </c>
      <c r="H155" s="8">
        <v>39</v>
      </c>
      <c r="I155" s="8">
        <v>23</v>
      </c>
      <c r="J155" s="8">
        <v>76</v>
      </c>
      <c r="K155" s="7">
        <v>1.5</v>
      </c>
      <c r="L155" s="7">
        <v>0.17999999999999999</v>
      </c>
      <c r="M155" s="7">
        <v>9.1999999999999993</v>
      </c>
      <c r="N155" s="19">
        <v>0.01</v>
      </c>
    </row>
    <row r="156" ht="12.75" customHeight="1">
      <c r="A156" s="11">
        <v>271</v>
      </c>
      <c r="B156" s="15" t="s">
        <v>129</v>
      </c>
      <c r="C156" s="16" t="s">
        <v>29</v>
      </c>
      <c r="D156" s="17">
        <v>13.800000000000001</v>
      </c>
      <c r="E156" s="17">
        <v>11.300000000000001</v>
      </c>
      <c r="F156" s="17">
        <v>10.1</v>
      </c>
      <c r="G156" s="18">
        <v>198</v>
      </c>
      <c r="H156" s="18">
        <v>10</v>
      </c>
      <c r="I156" s="18">
        <v>10</v>
      </c>
      <c r="J156" s="18">
        <v>53</v>
      </c>
      <c r="K156" s="17">
        <v>1</v>
      </c>
      <c r="L156" s="17">
        <v>0.29999999999999999</v>
      </c>
      <c r="M156" s="17">
        <v>0</v>
      </c>
      <c r="N156" s="14">
        <v>0</v>
      </c>
    </row>
    <row r="157" ht="12.75" customHeight="1">
      <c r="A157" s="11">
        <v>302</v>
      </c>
      <c r="B157" s="15" t="s">
        <v>47</v>
      </c>
      <c r="C157" s="16" t="s">
        <v>31</v>
      </c>
      <c r="D157" s="17">
        <v>8.5</v>
      </c>
      <c r="E157" s="17">
        <v>7.2999999999999998</v>
      </c>
      <c r="F157" s="17">
        <v>36.600000000000001</v>
      </c>
      <c r="G157" s="18">
        <v>246</v>
      </c>
      <c r="H157" s="18">
        <v>15</v>
      </c>
      <c r="I157" s="18">
        <v>133</v>
      </c>
      <c r="J157" s="18">
        <v>201</v>
      </c>
      <c r="K157" s="17">
        <v>4.4800000000000004</v>
      </c>
      <c r="L157" s="17">
        <v>0.20999999999999999</v>
      </c>
      <c r="M157" s="17">
        <v>0</v>
      </c>
      <c r="N157" s="14">
        <v>0</v>
      </c>
    </row>
    <row r="158" ht="12.75" customHeight="1">
      <c r="A158" s="6">
        <v>348</v>
      </c>
      <c r="B158" s="34" t="s">
        <v>41</v>
      </c>
      <c r="C158" s="13" t="s">
        <v>32</v>
      </c>
      <c r="D158" s="7">
        <v>1</v>
      </c>
      <c r="E158" s="7">
        <v>0</v>
      </c>
      <c r="F158" s="7">
        <v>13.199999999999999</v>
      </c>
      <c r="G158" s="8">
        <v>86</v>
      </c>
      <c r="H158" s="8">
        <v>33</v>
      </c>
      <c r="I158" s="8">
        <v>21</v>
      </c>
      <c r="J158" s="8">
        <v>29</v>
      </c>
      <c r="K158" s="7">
        <v>0.68999999999999995</v>
      </c>
      <c r="L158" s="7">
        <v>0.02</v>
      </c>
      <c r="M158" s="7">
        <v>0.89000000000000001</v>
      </c>
      <c r="N158" s="19">
        <v>0</v>
      </c>
    </row>
    <row r="159" ht="25.5" customHeight="1">
      <c r="A159" s="6"/>
      <c r="B159" s="20" t="s">
        <v>69</v>
      </c>
      <c r="C159" s="13" t="s">
        <v>120</v>
      </c>
      <c r="D159" s="7">
        <v>4.9699999999999998</v>
      </c>
      <c r="E159" s="7">
        <v>1.4299999999999999</v>
      </c>
      <c r="F159" s="7">
        <v>33.299999999999997</v>
      </c>
      <c r="G159" s="8">
        <v>161.40000000000001</v>
      </c>
      <c r="H159" s="8">
        <v>18</v>
      </c>
      <c r="I159" s="8">
        <v>0</v>
      </c>
      <c r="J159" s="8">
        <v>0</v>
      </c>
      <c r="K159" s="7">
        <v>0.97999999999999998</v>
      </c>
      <c r="L159" s="7">
        <v>0.090000000000000011</v>
      </c>
      <c r="M159" s="7">
        <v>0</v>
      </c>
      <c r="N159" s="19">
        <v>0</v>
      </c>
      <c r="HQ159" s="21"/>
      <c r="HR159" s="21"/>
    </row>
    <row r="160" ht="12.75" customHeight="1">
      <c r="A160" s="6"/>
      <c r="B160" s="30" t="s">
        <v>26</v>
      </c>
      <c r="C160" s="23"/>
      <c r="D160" s="24">
        <f t="shared" ref="D160:N160" si="29">SUM(D155:D159)</f>
        <v>32.57</v>
      </c>
      <c r="E160" s="24">
        <f t="shared" si="29"/>
        <v>25.629999999999999</v>
      </c>
      <c r="F160" s="24">
        <f t="shared" si="29"/>
        <v>103.39999999999999</v>
      </c>
      <c r="G160" s="25">
        <f t="shared" si="29"/>
        <v>800.39999999999998</v>
      </c>
      <c r="H160" s="25">
        <f t="shared" si="29"/>
        <v>115</v>
      </c>
      <c r="I160" s="25">
        <f t="shared" si="29"/>
        <v>187</v>
      </c>
      <c r="J160" s="25">
        <f t="shared" si="29"/>
        <v>359</v>
      </c>
      <c r="K160" s="24">
        <f t="shared" si="29"/>
        <v>8.6500000000000004</v>
      </c>
      <c r="L160" s="24">
        <f t="shared" si="29"/>
        <v>0.79999999999999993</v>
      </c>
      <c r="M160" s="24">
        <f t="shared" si="29"/>
        <v>10.09</v>
      </c>
      <c r="N160" s="45">
        <f t="shared" si="29"/>
        <v>0.01</v>
      </c>
    </row>
    <row r="161" ht="12.75" customHeight="1">
      <c r="A161" s="6"/>
      <c r="B161" s="12" t="s">
        <v>34</v>
      </c>
      <c r="C161" s="13"/>
      <c r="D161" s="7"/>
      <c r="E161" s="7"/>
      <c r="F161" s="7"/>
      <c r="G161" s="8"/>
      <c r="H161" s="8"/>
      <c r="I161" s="8"/>
      <c r="J161" s="8"/>
      <c r="K161" s="7"/>
      <c r="L161" s="7"/>
      <c r="M161" s="7"/>
      <c r="N161" s="19"/>
    </row>
    <row r="162" ht="12.75" customHeight="1">
      <c r="A162" s="11">
        <v>386</v>
      </c>
      <c r="B162" s="15" t="s">
        <v>43</v>
      </c>
      <c r="C162" s="16" t="s">
        <v>32</v>
      </c>
      <c r="D162" s="17">
        <v>5.5999999999999996</v>
      </c>
      <c r="E162" s="17">
        <v>5</v>
      </c>
      <c r="F162" s="17">
        <v>22</v>
      </c>
      <c r="G162" s="18">
        <v>156</v>
      </c>
      <c r="H162" s="18">
        <v>242</v>
      </c>
      <c r="I162" s="18">
        <v>30</v>
      </c>
      <c r="J162" s="18">
        <v>188</v>
      </c>
      <c r="K162" s="17">
        <v>0.20000000000000001</v>
      </c>
      <c r="L162" s="17">
        <v>0.059999999999999998</v>
      </c>
      <c r="M162" s="17">
        <v>1.8</v>
      </c>
      <c r="N162" s="14">
        <v>0.040000000000000001</v>
      </c>
    </row>
    <row r="163" ht="12.75" customHeight="1">
      <c r="A163" s="6" t="s">
        <v>137</v>
      </c>
      <c r="B163" s="20" t="s">
        <v>151</v>
      </c>
      <c r="C163" s="13" t="s">
        <v>29</v>
      </c>
      <c r="D163" s="7">
        <v>18.100000000000001</v>
      </c>
      <c r="E163" s="7">
        <v>19.300000000000001</v>
      </c>
      <c r="F163" s="7">
        <v>32.899999999999999</v>
      </c>
      <c r="G163" s="8">
        <v>379</v>
      </c>
      <c r="H163" s="8">
        <v>76</v>
      </c>
      <c r="I163" s="8">
        <v>26</v>
      </c>
      <c r="J163" s="8">
        <v>220</v>
      </c>
      <c r="K163" s="7">
        <v>2.7999999999999998</v>
      </c>
      <c r="L163" s="7">
        <v>0.12</v>
      </c>
      <c r="M163" s="7">
        <v>0.050000000000000003</v>
      </c>
      <c r="N163" s="19">
        <v>0.029999999999999999</v>
      </c>
    </row>
    <row r="164" ht="12.75" customHeight="1">
      <c r="A164" s="6"/>
      <c r="B164" s="30" t="s">
        <v>26</v>
      </c>
      <c r="C164" s="23"/>
      <c r="D164" s="24">
        <f>SUM(D162:D163)</f>
        <v>23.700000000000003</v>
      </c>
      <c r="E164" s="24">
        <f t="shared" ref="E164:N164" si="30">SUM(E162:E163)</f>
        <v>24.300000000000001</v>
      </c>
      <c r="F164" s="24">
        <f t="shared" si="30"/>
        <v>54.899999999999999</v>
      </c>
      <c r="G164" s="25">
        <f t="shared" si="30"/>
        <v>535</v>
      </c>
      <c r="H164" s="25">
        <f t="shared" si="30"/>
        <v>318</v>
      </c>
      <c r="I164" s="25">
        <f t="shared" si="30"/>
        <v>56</v>
      </c>
      <c r="J164" s="25">
        <f t="shared" si="30"/>
        <v>408</v>
      </c>
      <c r="K164" s="24">
        <f t="shared" si="30"/>
        <v>3</v>
      </c>
      <c r="L164" s="24">
        <f t="shared" si="30"/>
        <v>0.17999999999999999</v>
      </c>
      <c r="M164" s="24">
        <f t="shared" si="30"/>
        <v>1.8500000000000001</v>
      </c>
      <c r="N164" s="24">
        <f t="shared" si="30"/>
        <v>0.070000000000000007</v>
      </c>
    </row>
    <row r="165" ht="12.75" customHeight="1">
      <c r="A165" s="6"/>
      <c r="B165" s="36" t="s">
        <v>35</v>
      </c>
      <c r="C165" s="32"/>
      <c r="D165" s="32">
        <f t="shared" ref="D165:N165" si="31">D153+D160+D164</f>
        <v>76.700000000000003</v>
      </c>
      <c r="E165" s="32">
        <f t="shared" si="31"/>
        <v>70.373999999999995</v>
      </c>
      <c r="F165" s="32">
        <f t="shared" si="31"/>
        <v>240.29999999999998</v>
      </c>
      <c r="G165" s="33">
        <f t="shared" si="31"/>
        <v>1925.8</v>
      </c>
      <c r="H165" s="33">
        <f t="shared" si="31"/>
        <v>993</v>
      </c>
      <c r="I165" s="33">
        <f t="shared" si="31"/>
        <v>318</v>
      </c>
      <c r="J165" s="33">
        <f t="shared" si="31"/>
        <v>1138</v>
      </c>
      <c r="K165" s="32">
        <f t="shared" si="31"/>
        <v>15.75</v>
      </c>
      <c r="L165" s="32">
        <f t="shared" si="31"/>
        <v>1.2369999999999999</v>
      </c>
      <c r="M165" s="32">
        <f t="shared" si="31"/>
        <v>26.258000000000003</v>
      </c>
      <c r="N165" s="54">
        <f t="shared" si="31"/>
        <v>0.43000000000000005</v>
      </c>
    </row>
    <row r="166" ht="12.75" customHeight="1">
      <c r="A166" s="6"/>
      <c r="B166" s="10" t="s">
        <v>50</v>
      </c>
      <c r="C166" s="13"/>
      <c r="D166" s="7"/>
      <c r="E166" s="7"/>
      <c r="F166" s="7"/>
      <c r="G166" s="8"/>
      <c r="H166" s="8"/>
      <c r="I166" s="8"/>
      <c r="J166" s="8"/>
      <c r="K166" s="7"/>
      <c r="L166" s="7"/>
      <c r="M166" s="7"/>
      <c r="N166" s="19"/>
    </row>
    <row r="167" ht="12.75" customHeight="1">
      <c r="A167" s="6"/>
      <c r="B167" s="12" t="s">
        <v>19</v>
      </c>
      <c r="C167" s="13"/>
      <c r="D167" s="7"/>
      <c r="E167" s="7"/>
      <c r="F167" s="7"/>
      <c r="G167" s="8"/>
      <c r="H167" s="8"/>
      <c r="I167" s="8"/>
      <c r="J167" s="8"/>
      <c r="K167" s="7"/>
      <c r="L167" s="7"/>
      <c r="M167" s="7"/>
      <c r="N167" s="19"/>
    </row>
    <row r="168" ht="12.75" customHeight="1">
      <c r="A168" s="11">
        <v>14</v>
      </c>
      <c r="B168" s="15" t="s">
        <v>66</v>
      </c>
      <c r="C168" s="16" t="s">
        <v>37</v>
      </c>
      <c r="D168" s="17">
        <v>0.10000000000000001</v>
      </c>
      <c r="E168" s="17">
        <v>7.2999999999999998</v>
      </c>
      <c r="F168" s="17">
        <v>0.10000000000000001</v>
      </c>
      <c r="G168" s="18">
        <v>66</v>
      </c>
      <c r="H168" s="18">
        <v>2</v>
      </c>
      <c r="I168" s="18">
        <v>0</v>
      </c>
      <c r="J168" s="18">
        <v>3</v>
      </c>
      <c r="K168" s="17">
        <v>0.02</v>
      </c>
      <c r="L168" s="17">
        <v>0.01</v>
      </c>
      <c r="M168" s="17">
        <v>0</v>
      </c>
      <c r="N168" s="14">
        <v>0.040000000000000001</v>
      </c>
    </row>
    <row r="169" ht="12.75" customHeight="1">
      <c r="A169" s="11">
        <v>15</v>
      </c>
      <c r="B169" s="15" t="s">
        <v>90</v>
      </c>
      <c r="C169" s="16" t="s">
        <v>58</v>
      </c>
      <c r="D169" s="17">
        <v>4.5999999999999996</v>
      </c>
      <c r="E169" s="17">
        <v>5.7999999999999998</v>
      </c>
      <c r="F169" s="17">
        <v>0</v>
      </c>
      <c r="G169" s="18">
        <v>71</v>
      </c>
      <c r="H169" s="18">
        <v>200</v>
      </c>
      <c r="I169" s="18">
        <v>11</v>
      </c>
      <c r="J169" s="18">
        <v>120</v>
      </c>
      <c r="K169" s="17">
        <v>0.20000000000000001</v>
      </c>
      <c r="L169" s="17">
        <v>0.01</v>
      </c>
      <c r="M169" s="17">
        <v>0.14000000000000001</v>
      </c>
      <c r="N169" s="14">
        <v>0.059999999999999998</v>
      </c>
    </row>
    <row r="170" ht="12.75" customHeight="1">
      <c r="A170" s="11">
        <v>182</v>
      </c>
      <c r="B170" s="29" t="s">
        <v>67</v>
      </c>
      <c r="C170" s="16" t="s">
        <v>56</v>
      </c>
      <c r="D170" s="17">
        <v>6.4000000000000004</v>
      </c>
      <c r="E170" s="17">
        <v>7.5999999999999996</v>
      </c>
      <c r="F170" s="17">
        <v>28.300000000000001</v>
      </c>
      <c r="G170" s="18">
        <v>207</v>
      </c>
      <c r="H170" s="18">
        <v>155</v>
      </c>
      <c r="I170" s="18">
        <v>38</v>
      </c>
      <c r="J170" s="18">
        <v>170</v>
      </c>
      <c r="K170" s="17">
        <v>0.80000000000000004</v>
      </c>
      <c r="L170" s="17">
        <v>0.089999999999999997</v>
      </c>
      <c r="M170" s="17">
        <v>1.6000000000000001</v>
      </c>
      <c r="N170" s="14">
        <v>0.02</v>
      </c>
    </row>
    <row r="171" ht="12.75" customHeight="1">
      <c r="A171" s="11"/>
      <c r="B171" s="29" t="s">
        <v>72</v>
      </c>
      <c r="C171" s="16" t="s">
        <v>29</v>
      </c>
      <c r="D171" s="17">
        <v>2.7999999999999998</v>
      </c>
      <c r="E171" s="17">
        <v>3.2000000000000002</v>
      </c>
      <c r="F171" s="17">
        <v>8</v>
      </c>
      <c r="G171" s="18">
        <v>75</v>
      </c>
      <c r="H171" s="18">
        <v>0</v>
      </c>
      <c r="I171" s="18">
        <v>0</v>
      </c>
      <c r="J171" s="18">
        <v>0</v>
      </c>
      <c r="K171" s="17">
        <v>0</v>
      </c>
      <c r="L171" s="17">
        <v>0</v>
      </c>
      <c r="M171" s="17">
        <v>0</v>
      </c>
      <c r="N171" s="14">
        <v>0</v>
      </c>
    </row>
    <row r="172" ht="12.75" customHeight="1">
      <c r="A172" s="11">
        <v>377</v>
      </c>
      <c r="B172" s="15" t="s">
        <v>23</v>
      </c>
      <c r="C172" s="16" t="s">
        <v>134</v>
      </c>
      <c r="D172" s="7">
        <v>0.29999999999999999</v>
      </c>
      <c r="E172" s="7">
        <v>0.10000000000000001</v>
      </c>
      <c r="F172" s="7">
        <v>10.300000000000001</v>
      </c>
      <c r="G172" s="8">
        <v>43</v>
      </c>
      <c r="H172" s="8">
        <v>8</v>
      </c>
      <c r="I172" s="8">
        <v>5</v>
      </c>
      <c r="J172" s="8">
        <v>10</v>
      </c>
      <c r="K172" s="7">
        <v>0.90000000000000002</v>
      </c>
      <c r="L172" s="7">
        <v>0</v>
      </c>
      <c r="M172" s="7">
        <v>2.8999999999999999</v>
      </c>
      <c r="N172" s="19">
        <v>0</v>
      </c>
    </row>
    <row r="173" ht="12.75" customHeight="1">
      <c r="A173" s="6"/>
      <c r="B173" s="20" t="s">
        <v>68</v>
      </c>
      <c r="C173" s="13" t="s">
        <v>99</v>
      </c>
      <c r="D173" s="7">
        <v>2.1000000000000001</v>
      </c>
      <c r="E173" s="7">
        <v>0.80000000000000004</v>
      </c>
      <c r="F173" s="7">
        <v>15</v>
      </c>
      <c r="G173" s="8">
        <v>72</v>
      </c>
      <c r="H173" s="8">
        <v>0</v>
      </c>
      <c r="I173" s="8">
        <v>0</v>
      </c>
      <c r="J173" s="8">
        <v>0</v>
      </c>
      <c r="K173" s="7">
        <v>0</v>
      </c>
      <c r="L173" s="7">
        <v>0</v>
      </c>
      <c r="M173" s="7">
        <v>0</v>
      </c>
      <c r="N173" s="19">
        <v>0</v>
      </c>
    </row>
    <row r="174" ht="12.75" customHeight="1">
      <c r="A174" s="6"/>
      <c r="B174" s="30" t="s">
        <v>26</v>
      </c>
      <c r="C174" s="23"/>
      <c r="D174" s="24">
        <f t="shared" ref="D174:N174" si="32">SUM(D168:D173)</f>
        <v>16.300000000000001</v>
      </c>
      <c r="E174" s="24">
        <f t="shared" si="32"/>
        <v>24.800000000000001</v>
      </c>
      <c r="F174" s="24">
        <f t="shared" si="32"/>
        <v>61.700000000000003</v>
      </c>
      <c r="G174" s="25">
        <f t="shared" si="32"/>
        <v>534</v>
      </c>
      <c r="H174" s="25">
        <f t="shared" si="32"/>
        <v>365</v>
      </c>
      <c r="I174" s="25">
        <f t="shared" si="32"/>
        <v>54</v>
      </c>
      <c r="J174" s="25">
        <f t="shared" si="32"/>
        <v>303</v>
      </c>
      <c r="K174" s="24">
        <f t="shared" si="32"/>
        <v>1.9199999999999999</v>
      </c>
      <c r="L174" s="24">
        <f t="shared" si="32"/>
        <v>0.11</v>
      </c>
      <c r="M174" s="24">
        <f t="shared" si="32"/>
        <v>4.6400000000000006</v>
      </c>
      <c r="N174" s="45">
        <f t="shared" si="32"/>
        <v>0.12000000000000001</v>
      </c>
    </row>
    <row r="175" ht="12.75" customHeight="1">
      <c r="A175" s="6"/>
      <c r="B175" s="12" t="s">
        <v>27</v>
      </c>
      <c r="C175" s="13"/>
      <c r="D175" s="7"/>
      <c r="E175" s="7"/>
      <c r="F175" s="7"/>
      <c r="G175" s="8"/>
      <c r="H175" s="8"/>
      <c r="I175" s="8"/>
      <c r="J175" s="8"/>
      <c r="K175" s="7"/>
      <c r="L175" s="7"/>
      <c r="M175" s="7"/>
      <c r="N175" s="19"/>
    </row>
    <row r="176" ht="24.75" customHeight="1">
      <c r="A176" s="6">
        <v>101</v>
      </c>
      <c r="B176" s="5" t="s">
        <v>144</v>
      </c>
      <c r="C176" s="13" t="s">
        <v>132</v>
      </c>
      <c r="D176" s="7">
        <v>4.5999999999999996</v>
      </c>
      <c r="E176" s="7">
        <v>5.7000000000000002</v>
      </c>
      <c r="F176" s="7">
        <v>17.199999999999999</v>
      </c>
      <c r="G176" s="8">
        <v>139</v>
      </c>
      <c r="H176" s="8">
        <v>16</v>
      </c>
      <c r="I176" s="8">
        <v>22</v>
      </c>
      <c r="J176" s="8">
        <v>71</v>
      </c>
      <c r="K176" s="7">
        <v>0.90000000000000002</v>
      </c>
      <c r="L176" s="7">
        <v>0.29999999999999999</v>
      </c>
      <c r="M176" s="7">
        <v>8.5</v>
      </c>
      <c r="N176" s="19">
        <v>0</v>
      </c>
    </row>
    <row r="177" ht="12.75" customHeight="1">
      <c r="A177" s="6">
        <v>278</v>
      </c>
      <c r="B177" s="15" t="s">
        <v>145</v>
      </c>
      <c r="C177" s="16" t="s">
        <v>130</v>
      </c>
      <c r="D177" s="7">
        <v>13.800000000000001</v>
      </c>
      <c r="E177" s="7">
        <v>16.600000000000001</v>
      </c>
      <c r="F177" s="7">
        <v>15</v>
      </c>
      <c r="G177" s="8">
        <v>264</v>
      </c>
      <c r="H177" s="8">
        <v>31</v>
      </c>
      <c r="I177" s="8">
        <v>13</v>
      </c>
      <c r="J177" s="8">
        <v>72</v>
      </c>
      <c r="K177" s="7">
        <v>0.10000000000000001</v>
      </c>
      <c r="L177" s="7">
        <v>0.17000000000000001</v>
      </c>
      <c r="M177" s="7">
        <v>0.26000000000000001</v>
      </c>
      <c r="N177" s="19">
        <v>0.040000000000000001</v>
      </c>
    </row>
    <row r="178" ht="12.75" customHeight="1">
      <c r="A178" s="6">
        <v>309</v>
      </c>
      <c r="B178" s="15" t="s">
        <v>49</v>
      </c>
      <c r="C178" s="44" t="s">
        <v>31</v>
      </c>
      <c r="D178" s="7">
        <v>5.4000000000000004</v>
      </c>
      <c r="E178" s="7">
        <v>4.9000000000000004</v>
      </c>
      <c r="F178" s="7">
        <v>27.899999999999999</v>
      </c>
      <c r="G178" s="8">
        <v>178</v>
      </c>
      <c r="H178" s="8">
        <v>6</v>
      </c>
      <c r="I178" s="8">
        <v>8</v>
      </c>
      <c r="J178" s="8">
        <v>35</v>
      </c>
      <c r="K178" s="7">
        <v>0.76000000000000001</v>
      </c>
      <c r="L178" s="7">
        <v>0.050000000000000003</v>
      </c>
      <c r="M178" s="7">
        <v>0</v>
      </c>
      <c r="N178" s="19">
        <v>0.02</v>
      </c>
    </row>
    <row r="179" ht="12.75" customHeight="1">
      <c r="A179" s="11">
        <v>388</v>
      </c>
      <c r="B179" s="15" t="s">
        <v>147</v>
      </c>
      <c r="C179" s="16" t="s">
        <v>32</v>
      </c>
      <c r="D179" s="7">
        <v>0.69999999999999996</v>
      </c>
      <c r="E179" s="7">
        <v>0.29999999999999999</v>
      </c>
      <c r="F179" s="7">
        <v>24.600000000000001</v>
      </c>
      <c r="G179" s="8">
        <v>104</v>
      </c>
      <c r="H179" s="8">
        <v>10</v>
      </c>
      <c r="I179" s="8">
        <v>3</v>
      </c>
      <c r="J179" s="8">
        <v>3</v>
      </c>
      <c r="K179" s="7">
        <v>0.69999999999999996</v>
      </c>
      <c r="L179" s="7">
        <v>0</v>
      </c>
      <c r="M179" s="7">
        <v>20</v>
      </c>
      <c r="N179" s="19">
        <v>0</v>
      </c>
    </row>
    <row r="180" ht="25.5" customHeight="1">
      <c r="A180" s="6"/>
      <c r="B180" s="20" t="s">
        <v>69</v>
      </c>
      <c r="C180" s="16" t="s">
        <v>175</v>
      </c>
      <c r="D180" s="7">
        <v>4.8899999999999997</v>
      </c>
      <c r="E180" s="7">
        <v>1.335</v>
      </c>
      <c r="F180" s="7">
        <v>32.460000000000001</v>
      </c>
      <c r="G180" s="8">
        <v>157.19999999999999</v>
      </c>
      <c r="H180" s="8">
        <v>21.600000000000001</v>
      </c>
      <c r="I180" s="8">
        <v>0</v>
      </c>
      <c r="J180" s="8">
        <v>0</v>
      </c>
      <c r="K180" s="7">
        <v>1.1759999999999999</v>
      </c>
      <c r="L180" s="7">
        <v>0.108</v>
      </c>
      <c r="M180" s="7">
        <v>0</v>
      </c>
      <c r="N180" s="19">
        <v>0</v>
      </c>
    </row>
    <row r="181" ht="12.75" customHeight="1">
      <c r="A181" s="6"/>
      <c r="B181" s="30" t="s">
        <v>26</v>
      </c>
      <c r="C181" s="23"/>
      <c r="D181" s="24">
        <f t="shared" ref="D181:N181" si="33">SUM(D176:D180)</f>
        <v>29.389999999999997</v>
      </c>
      <c r="E181" s="24">
        <f t="shared" si="33"/>
        <v>28.835000000000004</v>
      </c>
      <c r="F181" s="24">
        <f t="shared" si="33"/>
        <v>117.16</v>
      </c>
      <c r="G181" s="25">
        <f t="shared" si="33"/>
        <v>842.20000000000005</v>
      </c>
      <c r="H181" s="25">
        <f t="shared" si="33"/>
        <v>84.599999999999994</v>
      </c>
      <c r="I181" s="25">
        <f t="shared" si="33"/>
        <v>46</v>
      </c>
      <c r="J181" s="25">
        <f t="shared" si="33"/>
        <v>181</v>
      </c>
      <c r="K181" s="24">
        <f t="shared" si="33"/>
        <v>3.6360000000000001</v>
      </c>
      <c r="L181" s="24">
        <f t="shared" si="33"/>
        <v>0.628</v>
      </c>
      <c r="M181" s="24">
        <f t="shared" si="33"/>
        <v>28.759999999999998</v>
      </c>
      <c r="N181" s="24">
        <f t="shared" si="33"/>
        <v>0.059999999999999998</v>
      </c>
    </row>
    <row r="182" ht="12.75" customHeight="1">
      <c r="A182" s="6"/>
      <c r="B182" s="12" t="s">
        <v>34</v>
      </c>
      <c r="C182" s="13"/>
      <c r="D182" s="7"/>
      <c r="E182" s="7"/>
      <c r="F182" s="7"/>
      <c r="G182" s="8"/>
      <c r="H182" s="8"/>
      <c r="I182" s="8"/>
      <c r="J182" s="8"/>
      <c r="K182" s="7"/>
      <c r="L182" s="7"/>
      <c r="M182" s="7"/>
      <c r="N182" s="19"/>
    </row>
    <row r="183" ht="12.75" customHeight="1">
      <c r="A183" s="11" t="s">
        <v>137</v>
      </c>
      <c r="B183" s="29" t="s">
        <v>153</v>
      </c>
      <c r="C183" s="16" t="s">
        <v>29</v>
      </c>
      <c r="D183" s="17">
        <v>5.5999999999999996</v>
      </c>
      <c r="E183" s="17">
        <v>7.2000000000000002</v>
      </c>
      <c r="F183" s="17">
        <v>27.899999999999999</v>
      </c>
      <c r="G183" s="18">
        <v>199</v>
      </c>
      <c r="H183" s="18">
        <v>29</v>
      </c>
      <c r="I183" s="18">
        <v>16</v>
      </c>
      <c r="J183" s="18">
        <v>64</v>
      </c>
      <c r="K183" s="17">
        <v>0.76000000000000001</v>
      </c>
      <c r="L183" s="17">
        <v>0.089999999999999997</v>
      </c>
      <c r="M183" s="17">
        <v>1.3300000000000001</v>
      </c>
      <c r="N183" s="14">
        <v>0.01</v>
      </c>
    </row>
    <row r="184" ht="12.75" customHeight="1">
      <c r="A184" s="11">
        <v>338</v>
      </c>
      <c r="B184" s="72" t="s">
        <v>178</v>
      </c>
      <c r="C184" s="16" t="s">
        <v>103</v>
      </c>
      <c r="D184" s="17">
        <v>0.40000000000000002</v>
      </c>
      <c r="E184" s="7">
        <v>0.40000000000000002</v>
      </c>
      <c r="F184" s="7">
        <v>10.800000000000001</v>
      </c>
      <c r="G184" s="8">
        <v>49</v>
      </c>
      <c r="H184" s="8">
        <v>18</v>
      </c>
      <c r="I184" s="8">
        <v>10</v>
      </c>
      <c r="J184" s="8">
        <v>12</v>
      </c>
      <c r="K184" s="7">
        <v>2.3999999999999999</v>
      </c>
      <c r="L184" s="7">
        <v>0</v>
      </c>
      <c r="M184" s="7">
        <v>11</v>
      </c>
      <c r="N184" s="19">
        <v>0</v>
      </c>
    </row>
    <row r="185" ht="12.75" customHeight="1">
      <c r="A185" s="11">
        <v>342</v>
      </c>
      <c r="B185" s="29" t="s">
        <v>92</v>
      </c>
      <c r="C185" s="16" t="s">
        <v>32</v>
      </c>
      <c r="D185" s="17">
        <v>0.20000000000000001</v>
      </c>
      <c r="E185" s="7">
        <v>0.10000000000000001</v>
      </c>
      <c r="F185" s="7">
        <v>14</v>
      </c>
      <c r="G185" s="8">
        <v>58</v>
      </c>
      <c r="H185" s="8">
        <v>8</v>
      </c>
      <c r="I185" s="8">
        <v>5</v>
      </c>
      <c r="J185" s="8">
        <v>6</v>
      </c>
      <c r="K185" s="7">
        <v>1</v>
      </c>
      <c r="L185" s="7">
        <v>0</v>
      </c>
      <c r="M185" s="7">
        <v>2.1000000000000001</v>
      </c>
      <c r="N185" s="19">
        <v>0</v>
      </c>
    </row>
    <row r="186" ht="12.75" customHeight="1">
      <c r="A186" s="6"/>
      <c r="B186" s="30" t="s">
        <v>26</v>
      </c>
      <c r="C186" s="23"/>
      <c r="D186" s="24">
        <f>SUM(D183:D185)</f>
        <v>6.2000000000000002</v>
      </c>
      <c r="E186" s="24">
        <f t="shared" ref="E186:N186" si="34">SUM(E183:E185)</f>
        <v>7.7000000000000002</v>
      </c>
      <c r="F186" s="24">
        <f t="shared" si="34"/>
        <v>52.700000000000003</v>
      </c>
      <c r="G186" s="25">
        <f t="shared" si="34"/>
        <v>306</v>
      </c>
      <c r="H186" s="25">
        <f t="shared" si="34"/>
        <v>55</v>
      </c>
      <c r="I186" s="25">
        <f t="shared" si="34"/>
        <v>31</v>
      </c>
      <c r="J186" s="25">
        <f t="shared" si="34"/>
        <v>82</v>
      </c>
      <c r="K186" s="24">
        <f t="shared" si="34"/>
        <v>4.1600000000000001</v>
      </c>
      <c r="L186" s="24">
        <f t="shared" si="34"/>
        <v>0.089999999999999997</v>
      </c>
      <c r="M186" s="24">
        <f t="shared" si="34"/>
        <v>14.43</v>
      </c>
      <c r="N186" s="24">
        <f t="shared" si="34"/>
        <v>0.01</v>
      </c>
    </row>
    <row r="187" ht="12.75" customHeight="1">
      <c r="A187" s="6"/>
      <c r="B187" s="36" t="s">
        <v>35</v>
      </c>
      <c r="C187" s="32"/>
      <c r="D187" s="32">
        <f t="shared" ref="D187:N187" si="35">D174+D181+D186</f>
        <v>51.890000000000001</v>
      </c>
      <c r="E187" s="32">
        <f t="shared" si="35"/>
        <v>61.335000000000008</v>
      </c>
      <c r="F187" s="32">
        <f t="shared" si="35"/>
        <v>231.56</v>
      </c>
      <c r="G187" s="33">
        <f t="shared" si="35"/>
        <v>1682.2</v>
      </c>
      <c r="H187" s="33">
        <f t="shared" si="35"/>
        <v>504.60000000000002</v>
      </c>
      <c r="I187" s="33">
        <f t="shared" si="35"/>
        <v>131</v>
      </c>
      <c r="J187" s="33">
        <f t="shared" si="35"/>
        <v>566</v>
      </c>
      <c r="K187" s="32">
        <f t="shared" si="35"/>
        <v>9.7160000000000011</v>
      </c>
      <c r="L187" s="32">
        <f t="shared" si="35"/>
        <v>0.82799999999999996</v>
      </c>
      <c r="M187" s="32">
        <f t="shared" si="35"/>
        <v>47.829999999999998</v>
      </c>
      <c r="N187" s="54">
        <f t="shared" si="35"/>
        <v>0.19</v>
      </c>
    </row>
    <row r="188" ht="12.75" customHeight="1">
      <c r="A188" s="6"/>
      <c r="B188" s="10" t="s">
        <v>61</v>
      </c>
      <c r="C188" s="13"/>
      <c r="D188" s="7"/>
      <c r="E188" s="7"/>
      <c r="F188" s="7"/>
      <c r="G188" s="8"/>
      <c r="H188" s="8"/>
      <c r="I188" s="8"/>
      <c r="J188" s="8"/>
      <c r="K188" s="7"/>
      <c r="L188" s="7"/>
      <c r="M188" s="7"/>
      <c r="N188" s="19"/>
    </row>
    <row r="189" ht="12.75" customHeight="1">
      <c r="A189" s="6"/>
      <c r="B189" s="12" t="s">
        <v>19</v>
      </c>
      <c r="C189" s="13"/>
      <c r="D189" s="7"/>
      <c r="E189" s="7"/>
      <c r="F189" s="7"/>
      <c r="G189" s="8"/>
      <c r="H189" s="8"/>
      <c r="I189" s="8"/>
      <c r="J189" s="8"/>
      <c r="K189" s="7"/>
      <c r="L189" s="7"/>
      <c r="M189" s="7"/>
      <c r="N189" s="19"/>
    </row>
    <row r="190" ht="12.75" customHeight="1">
      <c r="A190" s="6" t="s">
        <v>143</v>
      </c>
      <c r="B190" s="15" t="s">
        <v>128</v>
      </c>
      <c r="C190" s="40">
        <v>90</v>
      </c>
      <c r="D190" s="7">
        <v>14.6</v>
      </c>
      <c r="E190" s="7">
        <v>7.9000000000000004</v>
      </c>
      <c r="F190" s="7">
        <v>5.2000000000000002</v>
      </c>
      <c r="G190" s="8">
        <v>156</v>
      </c>
      <c r="H190" s="8">
        <v>8</v>
      </c>
      <c r="I190" s="8">
        <v>20</v>
      </c>
      <c r="J190" s="8">
        <v>91</v>
      </c>
      <c r="K190" s="7">
        <v>0.90000000000000002</v>
      </c>
      <c r="L190" s="7">
        <v>0.10000000000000001</v>
      </c>
      <c r="M190" s="7">
        <v>0.45000000000000001</v>
      </c>
      <c r="N190" s="19">
        <v>0.029999999999999999</v>
      </c>
    </row>
    <row r="191" ht="12.75" customHeight="1">
      <c r="A191" s="6">
        <v>304</v>
      </c>
      <c r="B191" s="15" t="s">
        <v>148</v>
      </c>
      <c r="C191" s="44">
        <v>150</v>
      </c>
      <c r="D191" s="7">
        <v>3.7000000000000002</v>
      </c>
      <c r="E191" s="7">
        <v>6.2999999999999998</v>
      </c>
      <c r="F191" s="7">
        <v>28.5</v>
      </c>
      <c r="G191" s="8">
        <v>185</v>
      </c>
      <c r="H191" s="8">
        <v>1</v>
      </c>
      <c r="I191" s="8">
        <v>12</v>
      </c>
      <c r="J191" s="8">
        <v>62</v>
      </c>
      <c r="K191" s="7">
        <v>0.52000000000000002</v>
      </c>
      <c r="L191" s="7">
        <v>0.029999999999999999</v>
      </c>
      <c r="M191" s="7">
        <v>0</v>
      </c>
      <c r="N191" s="19">
        <v>0.029999999999999999</v>
      </c>
    </row>
    <row r="192" ht="12.75" customHeight="1">
      <c r="A192" s="11">
        <v>338</v>
      </c>
      <c r="B192" s="72" t="s">
        <v>178</v>
      </c>
      <c r="C192" s="16" t="s">
        <v>103</v>
      </c>
      <c r="D192" s="17">
        <v>0.40000000000000002</v>
      </c>
      <c r="E192" s="7">
        <v>0.40000000000000002</v>
      </c>
      <c r="F192" s="7">
        <v>10.800000000000001</v>
      </c>
      <c r="G192" s="8">
        <v>49</v>
      </c>
      <c r="H192" s="8">
        <v>18</v>
      </c>
      <c r="I192" s="8">
        <v>10</v>
      </c>
      <c r="J192" s="8">
        <v>12</v>
      </c>
      <c r="K192" s="7">
        <v>2.3999999999999999</v>
      </c>
      <c r="L192" s="7">
        <v>0</v>
      </c>
      <c r="M192" s="7">
        <v>11</v>
      </c>
      <c r="N192" s="19">
        <v>0</v>
      </c>
    </row>
    <row r="193" ht="26.25" customHeight="1">
      <c r="A193" s="11" t="s">
        <v>83</v>
      </c>
      <c r="B193" s="35" t="s">
        <v>146</v>
      </c>
      <c r="C193" s="16" t="s">
        <v>32</v>
      </c>
      <c r="D193" s="17">
        <v>0</v>
      </c>
      <c r="E193" s="7">
        <v>0</v>
      </c>
      <c r="F193" s="7">
        <v>28</v>
      </c>
      <c r="G193" s="8">
        <v>112</v>
      </c>
      <c r="H193" s="8">
        <v>3</v>
      </c>
      <c r="I193" s="8">
        <v>0</v>
      </c>
      <c r="J193" s="8">
        <v>6</v>
      </c>
      <c r="K193" s="7">
        <v>0</v>
      </c>
      <c r="L193" s="7">
        <v>0</v>
      </c>
      <c r="M193" s="7">
        <v>7.5999999999999996</v>
      </c>
      <c r="N193" s="19">
        <v>0</v>
      </c>
      <c r="HQ193" s="21"/>
      <c r="HR193" s="21"/>
    </row>
    <row r="194" ht="12.75" customHeight="1">
      <c r="A194" s="6"/>
      <c r="B194" s="20" t="s">
        <v>68</v>
      </c>
      <c r="C194" s="13" t="s">
        <v>165</v>
      </c>
      <c r="D194" s="7">
        <v>1.6699999999999999</v>
      </c>
      <c r="E194" s="7">
        <v>0.626</v>
      </c>
      <c r="F194" s="7">
        <v>12</v>
      </c>
      <c r="G194" s="8">
        <v>57.399999999999999</v>
      </c>
      <c r="H194" s="8">
        <v>0</v>
      </c>
      <c r="I194" s="8">
        <v>0</v>
      </c>
      <c r="J194" s="8">
        <v>0</v>
      </c>
      <c r="K194" s="7">
        <v>0</v>
      </c>
      <c r="L194" s="7">
        <v>0</v>
      </c>
      <c r="M194" s="7">
        <v>0</v>
      </c>
      <c r="N194" s="19">
        <v>0</v>
      </c>
    </row>
    <row r="195" ht="12.75" customHeight="1">
      <c r="A195" s="6"/>
      <c r="B195" s="30" t="s">
        <v>26</v>
      </c>
      <c r="C195" s="46"/>
      <c r="D195" s="24">
        <f t="shared" ref="D195:N195" si="36">SUM(D190:D194)</f>
        <v>20.369999999999997</v>
      </c>
      <c r="E195" s="24">
        <f t="shared" si="36"/>
        <v>15.225999999999999</v>
      </c>
      <c r="F195" s="24">
        <f t="shared" si="36"/>
        <v>84.5</v>
      </c>
      <c r="G195" s="25">
        <f t="shared" si="36"/>
        <v>559.39999999999998</v>
      </c>
      <c r="H195" s="25">
        <f t="shared" si="36"/>
        <v>30</v>
      </c>
      <c r="I195" s="25">
        <f t="shared" si="36"/>
        <v>42</v>
      </c>
      <c r="J195" s="25">
        <f t="shared" si="36"/>
        <v>171</v>
      </c>
      <c r="K195" s="24">
        <f t="shared" si="36"/>
        <v>3.8199999999999998</v>
      </c>
      <c r="L195" s="24">
        <f t="shared" si="36"/>
        <v>0.13</v>
      </c>
      <c r="M195" s="24">
        <f t="shared" si="36"/>
        <v>19.049999999999997</v>
      </c>
      <c r="N195" s="24">
        <f t="shared" si="36"/>
        <v>0.059999999999999998</v>
      </c>
    </row>
    <row r="196" ht="12.75" customHeight="1">
      <c r="A196" s="6"/>
      <c r="B196" s="12" t="s">
        <v>27</v>
      </c>
      <c r="C196" s="13"/>
      <c r="D196" s="7"/>
      <c r="E196" s="7"/>
      <c r="F196" s="7"/>
      <c r="G196" s="8"/>
      <c r="H196" s="8"/>
      <c r="I196" s="8"/>
      <c r="J196" s="8"/>
      <c r="K196" s="7"/>
      <c r="L196" s="7"/>
      <c r="M196" s="7"/>
      <c r="N196" s="19"/>
    </row>
    <row r="197" ht="12.75" customHeight="1">
      <c r="A197" s="6">
        <v>112</v>
      </c>
      <c r="B197" s="15" t="s">
        <v>135</v>
      </c>
      <c r="C197" s="16" t="s">
        <v>48</v>
      </c>
      <c r="D197" s="17">
        <v>4.7999999999999998</v>
      </c>
      <c r="E197" s="17">
        <v>4</v>
      </c>
      <c r="F197" s="17">
        <v>14</v>
      </c>
      <c r="G197" s="8">
        <v>111</v>
      </c>
      <c r="H197" s="8">
        <v>9</v>
      </c>
      <c r="I197" s="8">
        <v>18</v>
      </c>
      <c r="J197" s="8">
        <v>73</v>
      </c>
      <c r="K197" s="7">
        <v>1</v>
      </c>
      <c r="L197" s="7">
        <v>0.10000000000000001</v>
      </c>
      <c r="M197" s="7">
        <v>5.2000000000000002</v>
      </c>
      <c r="N197" s="19">
        <v>0</v>
      </c>
    </row>
    <row r="198" ht="12.75" customHeight="1">
      <c r="A198" s="6" t="s">
        <v>177</v>
      </c>
      <c r="B198" s="15" t="s">
        <v>183</v>
      </c>
      <c r="C198" s="16" t="s">
        <v>29</v>
      </c>
      <c r="D198" s="17">
        <v>13.699999999999999</v>
      </c>
      <c r="E198" s="17">
        <v>10.5</v>
      </c>
      <c r="F198" s="17">
        <v>7.5</v>
      </c>
      <c r="G198" s="8">
        <v>179</v>
      </c>
      <c r="H198" s="8">
        <v>18</v>
      </c>
      <c r="I198" s="8">
        <v>16</v>
      </c>
      <c r="J198" s="8">
        <v>233</v>
      </c>
      <c r="K198" s="7">
        <v>4.9000000000000004</v>
      </c>
      <c r="L198" s="7">
        <v>0.20000000000000001</v>
      </c>
      <c r="M198" s="7">
        <v>8.1999999999999993</v>
      </c>
      <c r="N198" s="19">
        <v>0.02</v>
      </c>
    </row>
    <row r="199" ht="12.75" customHeight="1">
      <c r="A199" s="11">
        <v>302</v>
      </c>
      <c r="B199" s="15" t="s">
        <v>47</v>
      </c>
      <c r="C199" s="16" t="s">
        <v>31</v>
      </c>
      <c r="D199" s="17">
        <v>8.5</v>
      </c>
      <c r="E199" s="17">
        <v>7.2999999999999998</v>
      </c>
      <c r="F199" s="17">
        <v>36.600000000000001</v>
      </c>
      <c r="G199" s="18">
        <v>246</v>
      </c>
      <c r="H199" s="18">
        <v>15</v>
      </c>
      <c r="I199" s="18">
        <v>133</v>
      </c>
      <c r="J199" s="18">
        <v>201</v>
      </c>
      <c r="K199" s="17">
        <v>4.4800000000000004</v>
      </c>
      <c r="L199" s="17">
        <v>0.20999999999999999</v>
      </c>
      <c r="M199" s="17">
        <v>0</v>
      </c>
      <c r="N199" s="14">
        <v>0</v>
      </c>
    </row>
    <row r="200" ht="12.75" customHeight="1">
      <c r="A200" s="11">
        <v>338</v>
      </c>
      <c r="B200" s="15" t="s">
        <v>178</v>
      </c>
      <c r="C200" s="16" t="s">
        <v>104</v>
      </c>
      <c r="D200" s="17">
        <v>1</v>
      </c>
      <c r="E200" s="7">
        <v>0.20000000000000001</v>
      </c>
      <c r="F200" s="7">
        <v>9</v>
      </c>
      <c r="G200" s="8">
        <v>42</v>
      </c>
      <c r="H200" s="8">
        <v>42</v>
      </c>
      <c r="I200" s="8">
        <v>14</v>
      </c>
      <c r="J200" s="8">
        <v>21</v>
      </c>
      <c r="K200" s="7">
        <v>0.12</v>
      </c>
      <c r="L200" s="7">
        <v>0.070000000000000007</v>
      </c>
      <c r="M200" s="7">
        <v>45.600000000000001</v>
      </c>
      <c r="N200" s="19">
        <v>0</v>
      </c>
    </row>
    <row r="201" ht="12.75" customHeight="1">
      <c r="A201" s="11">
        <v>376</v>
      </c>
      <c r="B201" s="15" t="s">
        <v>60</v>
      </c>
      <c r="C201" s="16" t="s">
        <v>32</v>
      </c>
      <c r="D201" s="7">
        <v>0.20000000000000001</v>
      </c>
      <c r="E201" s="7">
        <v>0.10000000000000001</v>
      </c>
      <c r="F201" s="7">
        <v>10.1</v>
      </c>
      <c r="G201" s="8">
        <v>41</v>
      </c>
      <c r="H201" s="8">
        <v>5</v>
      </c>
      <c r="I201" s="8">
        <v>4</v>
      </c>
      <c r="J201" s="8">
        <v>8</v>
      </c>
      <c r="K201" s="7">
        <v>0.90000000000000002</v>
      </c>
      <c r="L201" s="7">
        <v>0</v>
      </c>
      <c r="M201" s="7">
        <v>0.10000000000000001</v>
      </c>
      <c r="N201" s="19">
        <v>0</v>
      </c>
    </row>
    <row r="202" ht="25.5" customHeight="1">
      <c r="A202" s="6"/>
      <c r="B202" s="20" t="s">
        <v>69</v>
      </c>
      <c r="C202" s="16" t="s">
        <v>176</v>
      </c>
      <c r="D202" s="7">
        <v>2.77</v>
      </c>
      <c r="E202" s="7">
        <v>0.72599999999999998</v>
      </c>
      <c r="F202" s="7">
        <v>18.100000000000001</v>
      </c>
      <c r="G202" s="8">
        <v>87.400000000000006</v>
      </c>
      <c r="H202" s="8">
        <v>14.4</v>
      </c>
      <c r="I202" s="8">
        <v>0</v>
      </c>
      <c r="J202" s="8">
        <v>0</v>
      </c>
      <c r="K202" s="7">
        <v>0.78400000000000003</v>
      </c>
      <c r="L202" s="7">
        <v>0.072000000000000008</v>
      </c>
      <c r="M202" s="7">
        <v>0</v>
      </c>
      <c r="N202" s="19">
        <v>0</v>
      </c>
    </row>
    <row r="203" ht="12.75" customHeight="1">
      <c r="A203" s="6"/>
      <c r="B203" s="30" t="s">
        <v>26</v>
      </c>
      <c r="C203" s="23"/>
      <c r="D203" s="24">
        <f t="shared" ref="D203:N203" si="37">SUM(D197:D202)</f>
        <v>30.969999999999999</v>
      </c>
      <c r="E203" s="24">
        <f t="shared" si="37"/>
        <v>22.826000000000001</v>
      </c>
      <c r="F203" s="24">
        <f t="shared" si="37"/>
        <v>95.299999999999983</v>
      </c>
      <c r="G203" s="25">
        <f t="shared" si="37"/>
        <v>706.39999999999998</v>
      </c>
      <c r="H203" s="25">
        <f t="shared" si="37"/>
        <v>103.40000000000001</v>
      </c>
      <c r="I203" s="25">
        <f t="shared" si="37"/>
        <v>185</v>
      </c>
      <c r="J203" s="25">
        <f t="shared" si="37"/>
        <v>536</v>
      </c>
      <c r="K203" s="24">
        <f t="shared" si="37"/>
        <v>12.184000000000001</v>
      </c>
      <c r="L203" s="24">
        <f t="shared" si="37"/>
        <v>0.65200000000000014</v>
      </c>
      <c r="M203" s="24">
        <f t="shared" si="37"/>
        <v>59.100000000000001</v>
      </c>
      <c r="N203" s="45">
        <f t="shared" si="37"/>
        <v>0.02</v>
      </c>
    </row>
    <row r="204" ht="12.75" customHeight="1">
      <c r="A204" s="6"/>
      <c r="B204" s="12" t="s">
        <v>34</v>
      </c>
      <c r="C204" s="13"/>
      <c r="D204" s="7"/>
      <c r="E204" s="7"/>
      <c r="F204" s="7"/>
      <c r="G204" s="8"/>
      <c r="H204" s="8"/>
      <c r="I204" s="8"/>
      <c r="J204" s="8"/>
      <c r="K204" s="7"/>
      <c r="L204" s="7"/>
      <c r="M204" s="7"/>
      <c r="N204" s="19"/>
    </row>
    <row r="205" ht="12.75" customHeight="1">
      <c r="A205" s="6">
        <v>421</v>
      </c>
      <c r="B205" s="20" t="s">
        <v>159</v>
      </c>
      <c r="C205" s="13" t="s">
        <v>29</v>
      </c>
      <c r="D205" s="7">
        <v>8.0999999999999996</v>
      </c>
      <c r="E205" s="7">
        <v>5.2000000000000002</v>
      </c>
      <c r="F205" s="7">
        <v>59.899999999999999</v>
      </c>
      <c r="G205" s="8">
        <v>318</v>
      </c>
      <c r="H205" s="8">
        <v>17</v>
      </c>
      <c r="I205" s="8">
        <v>13</v>
      </c>
      <c r="J205" s="8">
        <v>75</v>
      </c>
      <c r="K205" s="7">
        <v>1</v>
      </c>
      <c r="L205" s="7">
        <v>0.14000000000000001</v>
      </c>
      <c r="M205" s="7">
        <v>0</v>
      </c>
      <c r="N205" s="19">
        <v>0.01</v>
      </c>
    </row>
    <row r="206" ht="12.75" customHeight="1">
      <c r="A206" s="6"/>
      <c r="B206" s="20" t="s">
        <v>160</v>
      </c>
      <c r="C206" s="13" t="s">
        <v>32</v>
      </c>
      <c r="D206" s="7">
        <v>2</v>
      </c>
      <c r="E206" s="7">
        <v>6.4000000000000004</v>
      </c>
      <c r="F206" s="7">
        <v>19</v>
      </c>
      <c r="G206" s="8">
        <v>140</v>
      </c>
      <c r="H206" s="8">
        <v>0</v>
      </c>
      <c r="I206" s="8">
        <v>0</v>
      </c>
      <c r="J206" s="8">
        <v>0</v>
      </c>
      <c r="K206" s="7">
        <v>0</v>
      </c>
      <c r="L206" s="7">
        <v>0</v>
      </c>
      <c r="M206" s="7">
        <v>0</v>
      </c>
      <c r="N206" s="19">
        <v>0</v>
      </c>
    </row>
    <row r="207" ht="12.75" customHeight="1">
      <c r="A207" s="6"/>
      <c r="B207" s="30" t="s">
        <v>26</v>
      </c>
      <c r="C207" s="23"/>
      <c r="D207" s="24">
        <f>SUM(D205+D206)</f>
        <v>10.1</v>
      </c>
      <c r="E207" s="24">
        <f t="shared" ref="E207:N207" si="38">SUM(E205+E206)</f>
        <v>11.600000000000001</v>
      </c>
      <c r="F207" s="24">
        <f t="shared" si="38"/>
        <v>78.900000000000006</v>
      </c>
      <c r="G207" s="25">
        <f t="shared" si="38"/>
        <v>458</v>
      </c>
      <c r="H207" s="25">
        <f t="shared" si="38"/>
        <v>17</v>
      </c>
      <c r="I207" s="25">
        <f t="shared" si="38"/>
        <v>13</v>
      </c>
      <c r="J207" s="25">
        <f t="shared" si="38"/>
        <v>75</v>
      </c>
      <c r="K207" s="24">
        <f t="shared" si="38"/>
        <v>1</v>
      </c>
      <c r="L207" s="24">
        <f t="shared" si="38"/>
        <v>0.14000000000000001</v>
      </c>
      <c r="M207" s="24">
        <f t="shared" si="38"/>
        <v>0</v>
      </c>
      <c r="N207" s="24">
        <f t="shared" si="38"/>
        <v>0.01</v>
      </c>
      <c r="HQ207" s="21"/>
      <c r="HR207" s="21"/>
    </row>
    <row r="208" ht="12.75" customHeight="1">
      <c r="A208" s="6"/>
      <c r="B208" s="36" t="s">
        <v>35</v>
      </c>
      <c r="C208" s="32"/>
      <c r="D208" s="32">
        <f t="shared" ref="D208:N208" si="39">D195+D203+D207</f>
        <v>61.439999999999998</v>
      </c>
      <c r="E208" s="32">
        <f t="shared" si="39"/>
        <v>49.652000000000001</v>
      </c>
      <c r="F208" s="32">
        <f t="shared" si="39"/>
        <v>258.69999999999999</v>
      </c>
      <c r="G208" s="33">
        <f t="shared" si="39"/>
        <v>1723.8</v>
      </c>
      <c r="H208" s="33">
        <f t="shared" si="39"/>
        <v>150.40000000000001</v>
      </c>
      <c r="I208" s="33">
        <f t="shared" si="39"/>
        <v>240</v>
      </c>
      <c r="J208" s="33">
        <f t="shared" si="39"/>
        <v>782</v>
      </c>
      <c r="K208" s="32">
        <f t="shared" si="39"/>
        <v>17.004000000000001</v>
      </c>
      <c r="L208" s="32">
        <f t="shared" si="39"/>
        <v>0.92200000000000015</v>
      </c>
      <c r="M208" s="32">
        <f t="shared" si="39"/>
        <v>78.150000000000006</v>
      </c>
      <c r="N208" s="54">
        <f t="shared" si="39"/>
        <v>0.089999999999999997</v>
      </c>
    </row>
    <row r="209" ht="12.75" customHeight="1">
      <c r="A209" s="6"/>
      <c r="B209" s="36"/>
      <c r="C209" s="47"/>
      <c r="D209" s="32"/>
      <c r="E209" s="32"/>
      <c r="F209" s="32"/>
      <c r="G209" s="33"/>
      <c r="H209" s="33"/>
      <c r="I209" s="33"/>
      <c r="J209" s="33"/>
      <c r="K209" s="32"/>
      <c r="L209" s="32"/>
      <c r="M209" s="32"/>
      <c r="N209" s="32"/>
    </row>
    <row r="210" ht="12.75" customHeight="1">
      <c r="A210" s="6"/>
      <c r="B210" s="9" t="s">
        <v>85</v>
      </c>
      <c r="C210" s="48"/>
      <c r="D210" s="48">
        <f t="shared" ref="D210:N210" si="40">D22+D42+D62+D84+D104+D125+D145+D165+D187+D208</f>
        <v>604.3599999999999</v>
      </c>
      <c r="E210" s="48">
        <f t="shared" si="40"/>
        <v>573.0390000000001</v>
      </c>
      <c r="F210" s="48">
        <f t="shared" si="40"/>
        <v>2415.4899999999998</v>
      </c>
      <c r="G210" s="71">
        <f t="shared" si="40"/>
        <v>17304</v>
      </c>
      <c r="H210" s="71">
        <f t="shared" si="40"/>
        <v>5009.3999999999996</v>
      </c>
      <c r="I210" s="71">
        <f t="shared" si="40"/>
        <v>1958</v>
      </c>
      <c r="J210" s="71">
        <f t="shared" si="40"/>
        <v>7098.5</v>
      </c>
      <c r="K210" s="48">
        <f t="shared" si="40"/>
        <v>126.24000000000002</v>
      </c>
      <c r="L210" s="48">
        <f t="shared" si="40"/>
        <v>9.7729999999999997</v>
      </c>
      <c r="M210" s="48">
        <f t="shared" si="40"/>
        <v>388.87799999999993</v>
      </c>
      <c r="N210" s="48">
        <f t="shared" si="40"/>
        <v>11.289999999999999</v>
      </c>
    </row>
    <row r="211" ht="12.75" customHeight="1">
      <c r="A211" s="9"/>
      <c r="B211" s="37" t="s">
        <v>86</v>
      </c>
      <c r="C211" s="49"/>
      <c r="D211" s="49">
        <f>D210/10</f>
        <v>60.435999999999993</v>
      </c>
      <c r="E211" s="49">
        <f t="shared" ref="E211:N211" si="41">E210/10</f>
        <v>57.303900000000013</v>
      </c>
      <c r="F211" s="49">
        <f t="shared" si="41"/>
        <v>241.54899999999998</v>
      </c>
      <c r="G211" s="50">
        <f t="shared" si="41"/>
        <v>1730.4000000000001</v>
      </c>
      <c r="H211" s="50">
        <f t="shared" si="41"/>
        <v>500.93999999999994</v>
      </c>
      <c r="I211" s="50">
        <f t="shared" si="41"/>
        <v>195.80000000000001</v>
      </c>
      <c r="J211" s="50">
        <f t="shared" si="41"/>
        <v>709.85000000000002</v>
      </c>
      <c r="K211" s="49">
        <f t="shared" si="41"/>
        <v>12.624000000000002</v>
      </c>
      <c r="L211" s="49">
        <f t="shared" si="41"/>
        <v>0.97729999999999995</v>
      </c>
      <c r="M211" s="49">
        <f t="shared" si="41"/>
        <v>38.887799999999991</v>
      </c>
      <c r="N211" s="49">
        <f t="shared" si="41"/>
        <v>1.129</v>
      </c>
    </row>
    <row r="213" ht="12.75" customHeight="1">
      <c r="A213" s="85" t="s">
        <v>87</v>
      </c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</row>
  </sheetData>
  <mergeCells count="8">
    <mergeCell ref="L1:N1"/>
    <mergeCell ref="A213:N213"/>
    <mergeCell ref="A1:A2"/>
    <mergeCell ref="B1:B2"/>
    <mergeCell ref="C1:C2"/>
    <mergeCell ref="D1:F1"/>
    <mergeCell ref="G1:G2"/>
    <mergeCell ref="H1:K1"/>
  </mergeCells>
  <pageMargins left="0.27559099999999992" right="0.27559099999999992" top="0.27559099999999992" bottom="0.27559099999999992" header="0" footer="0"/>
  <pageSetup paperSize="9" scale="105" firstPageNumber="0" fitToWidth="1" orientation="landscape" horizontalDpi="600" verticalDpi="600"/>
  <headerFooter differentFirst="0" differentOddEven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workbookViewId="0">
      <selection activeCell="B10" sqref="B10:L10"/>
    </sheetView>
  </sheetViews>
  <sheetFormatPr baseColWidth="8" defaultRowHeight="15" customHeight="1"/>
  <sheetData>
    <row r="1" ht="15">
      <c r="A1" s="56" t="s">
        <v>97</v>
      </c>
      <c r="B1" s="57">
        <v>1.8</v>
      </c>
      <c r="C1" s="57">
        <v>0.29999999999999999</v>
      </c>
      <c r="D1" s="57">
        <v>10.800000000000001</v>
      </c>
      <c r="E1" s="58">
        <v>53</v>
      </c>
      <c r="F1" s="58">
        <v>18</v>
      </c>
      <c r="G1" s="58">
        <v>0</v>
      </c>
      <c r="H1" s="58">
        <v>0</v>
      </c>
      <c r="I1" s="59">
        <v>0.97999999999999998</v>
      </c>
      <c r="J1" s="59">
        <v>0.089999999999999997</v>
      </c>
      <c r="K1" s="59">
        <v>0</v>
      </c>
      <c r="L1" s="59">
        <v>0</v>
      </c>
    </row>
    <row r="2" ht="15">
      <c r="A2" s="65" t="s">
        <v>102</v>
      </c>
      <c r="B2" s="64">
        <f t="shared" ref="B2:L2" si="0">B1*20/25</f>
        <v>1.4399999999999999</v>
      </c>
      <c r="C2" s="64">
        <f t="shared" si="0"/>
        <v>0.23999999999999999</v>
      </c>
      <c r="D2" s="64">
        <f t="shared" si="0"/>
        <v>8.6400000000000006</v>
      </c>
      <c r="E2" s="64">
        <f t="shared" si="0"/>
        <v>42.399999999999999</v>
      </c>
      <c r="F2" s="64">
        <f t="shared" si="0"/>
        <v>14.4</v>
      </c>
      <c r="G2" s="64">
        <f t="shared" si="0"/>
        <v>0</v>
      </c>
      <c r="H2" s="64">
        <f t="shared" si="0"/>
        <v>0</v>
      </c>
      <c r="I2" s="64">
        <f t="shared" si="0"/>
        <v>0.78400000000000003</v>
      </c>
      <c r="J2" s="64">
        <f t="shared" si="0"/>
        <v>0.071999999999999995</v>
      </c>
      <c r="K2" s="64">
        <f t="shared" si="0"/>
        <v>0</v>
      </c>
      <c r="L2" s="64">
        <f t="shared" si="0"/>
        <v>0</v>
      </c>
    </row>
    <row r="3" ht="15">
      <c r="A3" s="65" t="s">
        <v>114</v>
      </c>
      <c r="B3" s="64">
        <f>B1*30/25</f>
        <v>2.1600000000000001</v>
      </c>
      <c r="C3" s="64">
        <f t="shared" ref="C3:L3" si="1">C1*30/25</f>
        <v>0.35999999999999999</v>
      </c>
      <c r="D3" s="64">
        <f t="shared" si="1"/>
        <v>12.960000000000001</v>
      </c>
      <c r="E3" s="64">
        <f t="shared" si="1"/>
        <v>63.600000000000001</v>
      </c>
      <c r="F3" s="64">
        <f t="shared" si="1"/>
        <v>21.600000000000001</v>
      </c>
      <c r="G3" s="64">
        <f t="shared" si="1"/>
        <v>0</v>
      </c>
      <c r="H3" s="64">
        <f t="shared" si="1"/>
        <v>0</v>
      </c>
      <c r="I3" s="64">
        <f t="shared" si="1"/>
        <v>1.1759999999999999</v>
      </c>
      <c r="J3" s="64">
        <f t="shared" si="1"/>
        <v>0.10799999999999998</v>
      </c>
      <c r="K3" s="64">
        <f t="shared" si="1"/>
        <v>0</v>
      </c>
      <c r="L3" s="64">
        <f t="shared" si="1"/>
        <v>0</v>
      </c>
    </row>
    <row r="4" ht="15">
      <c r="A4" s="65" t="s">
        <v>112</v>
      </c>
      <c r="B4" s="64">
        <f>B1*35/25</f>
        <v>2.52</v>
      </c>
      <c r="C4" s="64">
        <f t="shared" ref="C4:L4" si="2">C1*35/25</f>
        <v>0.41999999999999998</v>
      </c>
      <c r="D4" s="64">
        <f t="shared" si="2"/>
        <v>15.119999999999999</v>
      </c>
      <c r="E4" s="64">
        <f t="shared" si="2"/>
        <v>74.200000000000003</v>
      </c>
      <c r="F4" s="64">
        <f t="shared" si="2"/>
        <v>25.199999999999999</v>
      </c>
      <c r="G4" s="64">
        <f t="shared" si="2"/>
        <v>0</v>
      </c>
      <c r="H4" s="64">
        <f t="shared" si="2"/>
        <v>0</v>
      </c>
      <c r="I4" s="64">
        <f t="shared" si="2"/>
        <v>1.3719999999999999</v>
      </c>
      <c r="J4" s="64">
        <f t="shared" si="2"/>
        <v>0.126</v>
      </c>
      <c r="K4" s="64">
        <f t="shared" si="2"/>
        <v>0</v>
      </c>
      <c r="L4" s="64">
        <f t="shared" si="2"/>
        <v>0</v>
      </c>
    </row>
    <row r="5" ht="15">
      <c r="A5" s="13" t="s">
        <v>98</v>
      </c>
      <c r="B5" s="7">
        <v>2</v>
      </c>
      <c r="C5" s="7">
        <v>0.5</v>
      </c>
      <c r="D5" s="7">
        <v>14.300000000000001</v>
      </c>
      <c r="E5" s="8">
        <v>70</v>
      </c>
      <c r="F5" s="8">
        <v>10</v>
      </c>
      <c r="G5" s="8">
        <v>0</v>
      </c>
      <c r="H5" s="8">
        <v>0</v>
      </c>
      <c r="I5" s="7">
        <v>0.5</v>
      </c>
      <c r="J5" s="7">
        <v>0.080000000000000002</v>
      </c>
      <c r="K5" s="7">
        <v>0</v>
      </c>
      <c r="L5" s="19">
        <v>0</v>
      </c>
    </row>
    <row r="6" ht="15">
      <c r="A6" s="62"/>
      <c r="B6" s="61"/>
      <c r="C6" s="61"/>
      <c r="D6" s="61"/>
      <c r="E6" s="73"/>
      <c r="F6" s="73"/>
      <c r="G6" s="73"/>
      <c r="H6" s="73"/>
      <c r="I6" s="61"/>
      <c r="J6" s="61"/>
      <c r="K6" s="61"/>
      <c r="L6" s="74"/>
    </row>
    <row r="7" ht="15">
      <c r="A7" s="62" t="s">
        <v>101</v>
      </c>
      <c r="B7" s="61">
        <f t="shared" ref="B7:L7" si="3">B5*23/25</f>
        <v>1.8400000000000001</v>
      </c>
      <c r="C7" s="61">
        <f t="shared" si="3"/>
        <v>0.46000000000000002</v>
      </c>
      <c r="D7" s="61">
        <f t="shared" si="3"/>
        <v>13.156000000000001</v>
      </c>
      <c r="E7" s="61">
        <f t="shared" si="3"/>
        <v>64.400000000000006</v>
      </c>
      <c r="F7" s="61">
        <f t="shared" si="3"/>
        <v>9.1999999999999993</v>
      </c>
      <c r="G7" s="61">
        <f t="shared" si="3"/>
        <v>0</v>
      </c>
      <c r="H7" s="61">
        <f t="shared" si="3"/>
        <v>0</v>
      </c>
      <c r="I7" s="61">
        <f t="shared" si="3"/>
        <v>0.46000000000000002</v>
      </c>
      <c r="J7" s="61">
        <f t="shared" si="3"/>
        <v>0.073599999999999999</v>
      </c>
      <c r="K7" s="61">
        <f t="shared" si="3"/>
        <v>0</v>
      </c>
      <c r="L7" s="61">
        <f t="shared" si="3"/>
        <v>0</v>
      </c>
    </row>
    <row r="8" ht="15">
      <c r="A8" s="62" t="s">
        <v>99</v>
      </c>
      <c r="B8" s="61">
        <f t="shared" ref="B8:L8" si="4">B5*30/25</f>
        <v>2.3999999999999999</v>
      </c>
      <c r="C8" s="61">
        <f t="shared" si="4"/>
        <v>0.59999999999999998</v>
      </c>
      <c r="D8" s="61">
        <f t="shared" si="4"/>
        <v>17.16</v>
      </c>
      <c r="E8" s="61">
        <f t="shared" si="4"/>
        <v>84</v>
      </c>
      <c r="F8" s="61">
        <f t="shared" si="4"/>
        <v>12</v>
      </c>
      <c r="G8" s="61">
        <f t="shared" si="4"/>
        <v>0</v>
      </c>
      <c r="H8" s="61">
        <f t="shared" si="4"/>
        <v>0</v>
      </c>
      <c r="I8" s="61">
        <f t="shared" si="4"/>
        <v>0.59999999999999998</v>
      </c>
      <c r="J8" s="61">
        <f t="shared" si="4"/>
        <v>0.096000000000000002</v>
      </c>
      <c r="K8" s="61">
        <f t="shared" si="4"/>
        <v>0</v>
      </c>
      <c r="L8" s="61">
        <f t="shared" si="4"/>
        <v>0</v>
      </c>
    </row>
    <row r="9" ht="15">
      <c r="A9" t="s">
        <v>100</v>
      </c>
      <c r="B9">
        <f t="shared" ref="B9:L9" si="5">B5*35/25</f>
        <v>2.7999999999999998</v>
      </c>
      <c r="C9">
        <f t="shared" si="5"/>
        <v>0.69999999999999996</v>
      </c>
      <c r="D9">
        <f t="shared" si="5"/>
        <v>20.02</v>
      </c>
      <c r="E9">
        <f t="shared" si="5"/>
        <v>98</v>
      </c>
      <c r="F9">
        <f t="shared" si="5"/>
        <v>14</v>
      </c>
      <c r="G9">
        <f t="shared" si="5"/>
        <v>0</v>
      </c>
      <c r="H9">
        <f t="shared" si="5"/>
        <v>0</v>
      </c>
      <c r="I9">
        <f t="shared" si="5"/>
        <v>0.69999999999999996</v>
      </c>
      <c r="J9">
        <f t="shared" si="5"/>
        <v>0.11200000000000002</v>
      </c>
      <c r="K9">
        <f t="shared" si="5"/>
        <v>0</v>
      </c>
      <c r="L9">
        <f t="shared" si="5"/>
        <v>0</v>
      </c>
    </row>
    <row r="10" ht="15">
      <c r="A10">
        <v>40</v>
      </c>
      <c r="B10">
        <f t="shared" ref="B10:L10" si="6">B5*40/25</f>
        <v>3.2000000000000002</v>
      </c>
      <c r="C10">
        <f t="shared" si="6"/>
        <v>0.80000000000000004</v>
      </c>
      <c r="D10">
        <f t="shared" si="6"/>
        <v>22.879999999999999</v>
      </c>
      <c r="E10">
        <f t="shared" si="6"/>
        <v>112</v>
      </c>
      <c r="F10">
        <f t="shared" si="6"/>
        <v>16</v>
      </c>
      <c r="G10">
        <f t="shared" si="6"/>
        <v>0</v>
      </c>
      <c r="H10">
        <f t="shared" si="6"/>
        <v>0</v>
      </c>
      <c r="I10">
        <f t="shared" si="6"/>
        <v>0.80000000000000004</v>
      </c>
      <c r="J10">
        <f t="shared" si="6"/>
        <v>0.128</v>
      </c>
      <c r="K10">
        <f t="shared" si="6"/>
        <v>0</v>
      </c>
      <c r="L10">
        <f t="shared" si="6"/>
        <v>0</v>
      </c>
    </row>
    <row r="11" ht="15">
      <c r="A11" s="62" t="s">
        <v>111</v>
      </c>
      <c r="B11">
        <f>B5*2</f>
        <v>4</v>
      </c>
      <c r="C11">
        <f t="shared" ref="C11:L11" si="7">C5*2</f>
        <v>1</v>
      </c>
      <c r="D11">
        <f t="shared" si="7"/>
        <v>28.600000000000001</v>
      </c>
      <c r="E11">
        <f t="shared" si="7"/>
        <v>140</v>
      </c>
      <c r="F11">
        <f t="shared" si="7"/>
        <v>20</v>
      </c>
      <c r="G11">
        <f t="shared" si="7"/>
        <v>0</v>
      </c>
      <c r="H11">
        <f t="shared" si="7"/>
        <v>0</v>
      </c>
      <c r="I11">
        <f t="shared" si="7"/>
        <v>1</v>
      </c>
      <c r="J11">
        <f t="shared" si="7"/>
        <v>0.16</v>
      </c>
      <c r="K11">
        <f t="shared" si="7"/>
        <v>0</v>
      </c>
      <c r="L11">
        <f t="shared" si="7"/>
        <v>0</v>
      </c>
    </row>
    <row r="12" ht="15">
      <c r="A12" t="s">
        <v>93</v>
      </c>
      <c r="B12" s="60">
        <f t="shared" ref="B12:L12" si="8">B1+B9</f>
        <v>4.5999999999999996</v>
      </c>
      <c r="C12" s="60">
        <f t="shared" si="8"/>
        <v>1</v>
      </c>
      <c r="D12" s="60">
        <f t="shared" si="8"/>
        <v>30.82</v>
      </c>
      <c r="E12" s="60">
        <f t="shared" si="8"/>
        <v>151</v>
      </c>
      <c r="F12" s="60">
        <f t="shared" si="8"/>
        <v>32</v>
      </c>
      <c r="G12" s="60">
        <f t="shared" si="8"/>
        <v>0</v>
      </c>
      <c r="H12" s="60">
        <f t="shared" si="8"/>
        <v>0</v>
      </c>
      <c r="I12" s="60">
        <f t="shared" si="8"/>
        <v>1.6799999999999999</v>
      </c>
      <c r="J12" s="60">
        <f t="shared" si="8"/>
        <v>0.20200000000000001</v>
      </c>
      <c r="K12" s="60">
        <f t="shared" si="8"/>
        <v>0</v>
      </c>
      <c r="L12" s="60">
        <f t="shared" si="8"/>
        <v>0</v>
      </c>
    </row>
    <row r="13" ht="15">
      <c r="A13" t="s">
        <v>88</v>
      </c>
      <c r="B13" s="60">
        <f t="shared" ref="B13:L13" si="9">B10+B1</f>
        <v>5</v>
      </c>
      <c r="C13" s="60">
        <f t="shared" si="9"/>
        <v>1.1000000000000001</v>
      </c>
      <c r="D13" s="60">
        <f t="shared" si="9"/>
        <v>33.68</v>
      </c>
      <c r="E13" s="60">
        <f t="shared" si="9"/>
        <v>165</v>
      </c>
      <c r="F13" s="60">
        <f t="shared" si="9"/>
        <v>34</v>
      </c>
      <c r="G13" s="60">
        <f t="shared" si="9"/>
        <v>0</v>
      </c>
      <c r="H13" s="60">
        <f t="shared" si="9"/>
        <v>0</v>
      </c>
      <c r="I13" s="60">
        <f t="shared" si="9"/>
        <v>1.78</v>
      </c>
      <c r="J13" s="60">
        <f t="shared" si="9"/>
        <v>0.218</v>
      </c>
      <c r="K13" s="60">
        <f t="shared" si="9"/>
        <v>0</v>
      </c>
      <c r="L13" s="60">
        <f t="shared" si="9"/>
        <v>0</v>
      </c>
    </row>
    <row r="14" ht="15">
      <c r="A14" t="s">
        <v>94</v>
      </c>
      <c r="B14" s="60">
        <f t="shared" ref="B14:L14" si="10">B1+B8</f>
        <v>4.2000000000000002</v>
      </c>
      <c r="C14" s="60">
        <f t="shared" si="10"/>
        <v>0.89999999999999991</v>
      </c>
      <c r="D14" s="60">
        <f t="shared" si="10"/>
        <v>27.960000000000001</v>
      </c>
      <c r="E14" s="60">
        <f t="shared" si="10"/>
        <v>137</v>
      </c>
      <c r="F14" s="60">
        <f t="shared" si="10"/>
        <v>30</v>
      </c>
      <c r="G14" s="60">
        <f t="shared" si="10"/>
        <v>0</v>
      </c>
      <c r="H14" s="60">
        <f t="shared" si="10"/>
        <v>0</v>
      </c>
      <c r="I14" s="60">
        <f t="shared" si="10"/>
        <v>1.5800000000000001</v>
      </c>
      <c r="J14" s="60">
        <f t="shared" si="10"/>
        <v>0.186</v>
      </c>
      <c r="K14" s="60">
        <f t="shared" si="10"/>
        <v>0</v>
      </c>
      <c r="L14" s="60">
        <f t="shared" si="10"/>
        <v>0</v>
      </c>
    </row>
    <row r="15" ht="15">
      <c r="A15" t="s">
        <v>96</v>
      </c>
      <c r="B15" s="60">
        <f t="shared" ref="B15:L15" si="11">B1+B7</f>
        <v>3.6400000000000001</v>
      </c>
      <c r="C15" s="60">
        <f t="shared" si="11"/>
        <v>0.76000000000000001</v>
      </c>
      <c r="D15" s="60">
        <f t="shared" si="11"/>
        <v>23.956000000000003</v>
      </c>
      <c r="E15" s="60">
        <f t="shared" si="11"/>
        <v>117.40000000000001</v>
      </c>
      <c r="F15" s="60">
        <f t="shared" si="11"/>
        <v>27.199999999999999</v>
      </c>
      <c r="G15" s="60">
        <f t="shared" si="11"/>
        <v>0</v>
      </c>
      <c r="H15" s="60">
        <f t="shared" si="11"/>
        <v>0</v>
      </c>
      <c r="I15" s="60">
        <f t="shared" si="11"/>
        <v>1.4399999999999999</v>
      </c>
      <c r="J15" s="60">
        <f t="shared" si="11"/>
        <v>0.1636</v>
      </c>
      <c r="K15" s="60">
        <f t="shared" si="11"/>
        <v>0</v>
      </c>
      <c r="L15" s="60">
        <f t="shared" si="11"/>
        <v>0</v>
      </c>
    </row>
    <row r="16" s="63" customFormat="1"/>
    <row r="17" ht="15">
      <c r="A17" s="13" t="s">
        <v>115</v>
      </c>
      <c r="B17" s="7">
        <v>1.3999999999999999</v>
      </c>
      <c r="C17" s="7">
        <v>0.5</v>
      </c>
      <c r="D17" s="7">
        <v>10</v>
      </c>
      <c r="E17" s="8">
        <v>48</v>
      </c>
      <c r="F17" s="8">
        <v>0</v>
      </c>
      <c r="G17" s="8">
        <v>0</v>
      </c>
      <c r="H17" s="8">
        <v>0</v>
      </c>
      <c r="I17" s="7">
        <v>0</v>
      </c>
      <c r="J17" s="7">
        <v>0</v>
      </c>
      <c r="K17" s="7">
        <v>0</v>
      </c>
      <c r="L17" s="19">
        <v>0</v>
      </c>
    </row>
    <row r="18" ht="15">
      <c r="A18" s="62" t="s">
        <v>25</v>
      </c>
      <c r="B18" s="61">
        <f>B17*25/20</f>
        <v>1.75</v>
      </c>
      <c r="C18" s="61">
        <f t="shared" ref="C18:L18" si="12">C17*25/20</f>
        <v>0.625</v>
      </c>
      <c r="D18" s="61">
        <f t="shared" si="12"/>
        <v>12.5</v>
      </c>
      <c r="E18" s="61">
        <f t="shared" si="12"/>
        <v>60</v>
      </c>
      <c r="F18" s="61">
        <f t="shared" si="12"/>
        <v>0</v>
      </c>
      <c r="G18" s="61">
        <f t="shared" si="12"/>
        <v>0</v>
      </c>
      <c r="H18" s="61">
        <f t="shared" si="12"/>
        <v>0</v>
      </c>
      <c r="I18" s="61">
        <f t="shared" si="12"/>
        <v>0</v>
      </c>
      <c r="J18" s="61">
        <f t="shared" si="12"/>
        <v>0</v>
      </c>
      <c r="K18" s="61">
        <f t="shared" si="12"/>
        <v>0</v>
      </c>
      <c r="L18" s="61">
        <f t="shared" si="12"/>
        <v>0</v>
      </c>
    </row>
    <row r="19" ht="15">
      <c r="A19" s="62" t="s">
        <v>99</v>
      </c>
      <c r="B19" s="61">
        <f t="shared" ref="B19:L19" si="13">B17*30/20</f>
        <v>2.1000000000000001</v>
      </c>
      <c r="C19" s="61">
        <f t="shared" si="13"/>
        <v>0.75</v>
      </c>
      <c r="D19" s="61">
        <f t="shared" si="13"/>
        <v>15</v>
      </c>
      <c r="E19" s="61">
        <f t="shared" si="13"/>
        <v>72</v>
      </c>
      <c r="F19" s="61">
        <f t="shared" si="13"/>
        <v>0</v>
      </c>
      <c r="G19" s="61">
        <f t="shared" si="13"/>
        <v>0</v>
      </c>
      <c r="H19" s="61">
        <f t="shared" si="13"/>
        <v>0</v>
      </c>
      <c r="I19" s="61">
        <f t="shared" si="13"/>
        <v>0</v>
      </c>
      <c r="J19" s="61">
        <f t="shared" si="13"/>
        <v>0</v>
      </c>
      <c r="K19" s="61">
        <f t="shared" si="13"/>
        <v>0</v>
      </c>
      <c r="L19" s="61">
        <f t="shared" si="13"/>
        <v>0</v>
      </c>
    </row>
    <row r="20" ht="15">
      <c r="A20">
        <v>35</v>
      </c>
      <c r="B20">
        <f t="shared" ref="B20:L20" si="14">B17*35/20</f>
        <v>2.4500000000000002</v>
      </c>
      <c r="C20">
        <f t="shared" si="14"/>
        <v>0.875</v>
      </c>
      <c r="D20">
        <f t="shared" si="14"/>
        <v>17.5</v>
      </c>
      <c r="E20">
        <f t="shared" si="14"/>
        <v>84</v>
      </c>
      <c r="F20">
        <f t="shared" si="14"/>
        <v>0</v>
      </c>
      <c r="G20">
        <f t="shared" si="14"/>
        <v>0</v>
      </c>
      <c r="H20">
        <f t="shared" si="14"/>
        <v>0</v>
      </c>
      <c r="I20">
        <f t="shared" si="14"/>
        <v>0</v>
      </c>
      <c r="J20">
        <f t="shared" si="14"/>
        <v>0</v>
      </c>
      <c r="K20">
        <f t="shared" si="14"/>
        <v>0</v>
      </c>
      <c r="L20">
        <f t="shared" si="14"/>
        <v>0</v>
      </c>
    </row>
    <row r="21" ht="15">
      <c r="A21">
        <v>40</v>
      </c>
      <c r="B21">
        <f t="shared" ref="B21:L21" si="15">B17*2</f>
        <v>2.7999999999999998</v>
      </c>
      <c r="C21">
        <f t="shared" si="15"/>
        <v>1</v>
      </c>
      <c r="D21">
        <f t="shared" si="15"/>
        <v>20</v>
      </c>
      <c r="E21">
        <f t="shared" si="15"/>
        <v>96</v>
      </c>
      <c r="F21">
        <f t="shared" si="15"/>
        <v>0</v>
      </c>
      <c r="G21">
        <f t="shared" si="15"/>
        <v>0</v>
      </c>
      <c r="H21">
        <f t="shared" si="15"/>
        <v>0</v>
      </c>
      <c r="I21">
        <f t="shared" si="15"/>
        <v>0</v>
      </c>
      <c r="J21">
        <f t="shared" si="15"/>
        <v>0</v>
      </c>
      <c r="K21">
        <f t="shared" si="15"/>
        <v>0</v>
      </c>
      <c r="L21">
        <f t="shared" si="15"/>
        <v>0</v>
      </c>
    </row>
    <row r="22" ht="15">
      <c r="A22">
        <v>45</v>
      </c>
      <c r="B22">
        <f>B17*45/20</f>
        <v>3.1499999999999995</v>
      </c>
      <c r="C22">
        <f t="shared" ref="C22:L22" si="16">C17*45/20</f>
        <v>1.125</v>
      </c>
      <c r="D22">
        <f t="shared" si="16"/>
        <v>22.5</v>
      </c>
      <c r="E22">
        <f t="shared" si="16"/>
        <v>108</v>
      </c>
      <c r="F22">
        <f t="shared" si="16"/>
        <v>0</v>
      </c>
      <c r="G22">
        <f t="shared" si="16"/>
        <v>0</v>
      </c>
      <c r="H22">
        <f t="shared" si="16"/>
        <v>0</v>
      </c>
      <c r="I22">
        <f t="shared" si="16"/>
        <v>0</v>
      </c>
      <c r="J22">
        <f t="shared" si="16"/>
        <v>0</v>
      </c>
      <c r="K22">
        <f t="shared" si="16"/>
        <v>0</v>
      </c>
      <c r="L22">
        <f t="shared" si="16"/>
        <v>0</v>
      </c>
    </row>
    <row r="23" ht="15">
      <c r="A23">
        <v>50</v>
      </c>
      <c r="B23">
        <f>B17*50/20</f>
        <v>3.5</v>
      </c>
      <c r="C23">
        <f t="shared" ref="C23:L23" si="17">C17*50/20</f>
        <v>1.25</v>
      </c>
      <c r="D23">
        <f t="shared" si="17"/>
        <v>25</v>
      </c>
      <c r="E23">
        <f t="shared" si="17"/>
        <v>120</v>
      </c>
      <c r="F23">
        <f t="shared" si="17"/>
        <v>0</v>
      </c>
      <c r="G23">
        <f t="shared" si="17"/>
        <v>0</v>
      </c>
      <c r="H23">
        <f t="shared" si="17"/>
        <v>0</v>
      </c>
      <c r="I23">
        <f t="shared" si="17"/>
        <v>0</v>
      </c>
      <c r="J23">
        <f t="shared" si="17"/>
        <v>0</v>
      </c>
      <c r="K23">
        <f t="shared" si="17"/>
        <v>0</v>
      </c>
      <c r="L23">
        <f t="shared" si="17"/>
        <v>0</v>
      </c>
    </row>
    <row r="24" ht="15">
      <c r="A24" t="s">
        <v>94</v>
      </c>
      <c r="B24" s="60">
        <f t="shared" ref="B24:L24" si="18">B1+B19</f>
        <v>3.9000000000000004</v>
      </c>
      <c r="C24" s="60">
        <f t="shared" si="18"/>
        <v>1.05</v>
      </c>
      <c r="D24" s="60">
        <f t="shared" si="18"/>
        <v>25.800000000000001</v>
      </c>
      <c r="E24" s="60">
        <f t="shared" si="18"/>
        <v>125</v>
      </c>
      <c r="F24" s="60">
        <f t="shared" si="18"/>
        <v>18</v>
      </c>
      <c r="G24" s="60">
        <f t="shared" si="18"/>
        <v>0</v>
      </c>
      <c r="H24" s="60">
        <f t="shared" si="18"/>
        <v>0</v>
      </c>
      <c r="I24" s="60">
        <f t="shared" si="18"/>
        <v>0.97999999999999998</v>
      </c>
      <c r="J24" s="60">
        <f t="shared" si="18"/>
        <v>0.089999999999999997</v>
      </c>
      <c r="K24" s="60">
        <f t="shared" si="18"/>
        <v>0</v>
      </c>
      <c r="L24" s="60">
        <f t="shared" si="18"/>
        <v>0</v>
      </c>
    </row>
    <row r="25" ht="15">
      <c r="A25" t="s">
        <v>93</v>
      </c>
      <c r="B25" s="60">
        <f t="shared" ref="B25:L25" si="19">B1+B20</f>
        <v>4.25</v>
      </c>
      <c r="C25" s="60">
        <f t="shared" si="19"/>
        <v>1.175</v>
      </c>
      <c r="D25" s="60">
        <f t="shared" si="19"/>
        <v>28.300000000000001</v>
      </c>
      <c r="E25" s="60">
        <f t="shared" si="19"/>
        <v>137</v>
      </c>
      <c r="F25" s="60">
        <f t="shared" si="19"/>
        <v>18</v>
      </c>
      <c r="G25" s="60">
        <f t="shared" si="19"/>
        <v>0</v>
      </c>
      <c r="H25" s="60">
        <f t="shared" si="19"/>
        <v>0</v>
      </c>
      <c r="I25" s="60">
        <f t="shared" si="19"/>
        <v>0.97999999999999998</v>
      </c>
      <c r="J25" s="60">
        <f t="shared" si="19"/>
        <v>0.089999999999999997</v>
      </c>
      <c r="K25" s="60">
        <f t="shared" si="19"/>
        <v>0</v>
      </c>
      <c r="L25" s="60">
        <f t="shared" si="19"/>
        <v>0</v>
      </c>
    </row>
    <row r="26" ht="15">
      <c r="A26" t="s">
        <v>88</v>
      </c>
      <c r="B26" s="60">
        <f t="shared" ref="B26:L26" si="20">B1+B21</f>
        <v>4.5999999999999996</v>
      </c>
      <c r="C26" s="60">
        <f t="shared" si="20"/>
        <v>1.3</v>
      </c>
      <c r="D26" s="60">
        <f t="shared" si="20"/>
        <v>30.800000000000001</v>
      </c>
      <c r="E26" s="60">
        <f t="shared" si="20"/>
        <v>149</v>
      </c>
      <c r="F26" s="60">
        <f t="shared" si="20"/>
        <v>18</v>
      </c>
      <c r="G26" s="60">
        <f t="shared" si="20"/>
        <v>0</v>
      </c>
      <c r="H26" s="60">
        <f t="shared" si="20"/>
        <v>0</v>
      </c>
      <c r="I26" s="60">
        <f t="shared" si="20"/>
        <v>0.97999999999999998</v>
      </c>
      <c r="J26" s="60">
        <f t="shared" si="20"/>
        <v>0.089999999999999997</v>
      </c>
      <c r="K26" s="60">
        <f t="shared" si="20"/>
        <v>0</v>
      </c>
      <c r="L26" s="60">
        <f t="shared" si="20"/>
        <v>0</v>
      </c>
    </row>
    <row r="27" ht="15">
      <c r="A27" t="s">
        <v>42</v>
      </c>
      <c r="B27" s="60">
        <f t="shared" ref="B27:L27" si="21">B17+B1</f>
        <v>3.2000000000000002</v>
      </c>
      <c r="C27" s="60">
        <f t="shared" si="21"/>
        <v>0.80000000000000004</v>
      </c>
      <c r="D27" s="60">
        <f t="shared" si="21"/>
        <v>20.800000000000001</v>
      </c>
      <c r="E27" s="60">
        <f t="shared" si="21"/>
        <v>101</v>
      </c>
      <c r="F27" s="60">
        <f t="shared" si="21"/>
        <v>18</v>
      </c>
      <c r="G27" s="60">
        <f t="shared" si="21"/>
        <v>0</v>
      </c>
      <c r="H27" s="60">
        <f t="shared" si="21"/>
        <v>0</v>
      </c>
      <c r="I27" s="60">
        <f t="shared" si="21"/>
        <v>0.97999999999999998</v>
      </c>
      <c r="J27" s="60">
        <f t="shared" si="21"/>
        <v>0.089999999999999997</v>
      </c>
      <c r="K27" s="60">
        <f t="shared" si="21"/>
        <v>0</v>
      </c>
      <c r="L27" s="60">
        <f t="shared" si="21"/>
        <v>0</v>
      </c>
    </row>
    <row r="28" ht="15">
      <c r="A28" t="s">
        <v>95</v>
      </c>
      <c r="B28" s="60">
        <f t="shared" ref="B28:L28" si="22">B17+B2</f>
        <v>2.8399999999999999</v>
      </c>
      <c r="C28" s="60">
        <f t="shared" si="22"/>
        <v>0.73999999999999999</v>
      </c>
      <c r="D28" s="60">
        <f t="shared" si="22"/>
        <v>18.640000000000001</v>
      </c>
      <c r="E28" s="60">
        <f t="shared" si="22"/>
        <v>90.400000000000006</v>
      </c>
      <c r="F28" s="60">
        <f t="shared" si="22"/>
        <v>14.4</v>
      </c>
      <c r="G28" s="60">
        <f t="shared" si="22"/>
        <v>0</v>
      </c>
      <c r="H28" s="60">
        <f t="shared" si="22"/>
        <v>0</v>
      </c>
      <c r="I28" s="60">
        <f t="shared" si="22"/>
        <v>0.78400000000000003</v>
      </c>
      <c r="J28" s="60">
        <f t="shared" si="22"/>
        <v>0.071999999999999995</v>
      </c>
      <c r="K28" s="60">
        <f t="shared" si="22"/>
        <v>0</v>
      </c>
      <c r="L28" s="60">
        <f t="shared" si="22"/>
        <v>0</v>
      </c>
    </row>
    <row r="29" ht="15">
      <c r="A29" t="s">
        <v>109</v>
      </c>
      <c r="B29">
        <f>B5*29/25</f>
        <v>2.3199999999999998</v>
      </c>
      <c r="C29">
        <f t="shared" ref="C29:L29" si="23">C5*29/25</f>
        <v>0.57999999999999996</v>
      </c>
      <c r="D29">
        <f t="shared" si="23"/>
        <v>16.588000000000001</v>
      </c>
      <c r="E29">
        <f t="shared" si="23"/>
        <v>81.200000000000003</v>
      </c>
      <c r="F29">
        <f t="shared" si="23"/>
        <v>11.6</v>
      </c>
      <c r="G29">
        <f t="shared" si="23"/>
        <v>0</v>
      </c>
      <c r="H29">
        <f t="shared" si="23"/>
        <v>0</v>
      </c>
      <c r="I29">
        <f t="shared" si="23"/>
        <v>0.57999999999999996</v>
      </c>
      <c r="J29">
        <f t="shared" si="23"/>
        <v>0.092799999999999994</v>
      </c>
      <c r="K29">
        <f t="shared" si="23"/>
        <v>0</v>
      </c>
      <c r="L29">
        <f t="shared" si="23"/>
        <v>0</v>
      </c>
    </row>
    <row r="30" ht="15">
      <c r="A30" t="s">
        <v>110</v>
      </c>
    </row>
    <row r="31" ht="15">
      <c r="A31" t="s">
        <v>106</v>
      </c>
      <c r="B31" s="60">
        <f>B1+B11</f>
        <v>5.7999999999999998</v>
      </c>
      <c r="C31" s="60">
        <f t="shared" ref="C31:L31" si="24">C1+C11</f>
        <v>1.3</v>
      </c>
      <c r="D31" s="60">
        <f t="shared" si="24"/>
        <v>39.400000000000006</v>
      </c>
      <c r="E31" s="60">
        <f t="shared" si="24"/>
        <v>193</v>
      </c>
      <c r="F31" s="60">
        <f t="shared" si="24"/>
        <v>38</v>
      </c>
      <c r="G31" s="60">
        <f t="shared" si="24"/>
        <v>0</v>
      </c>
      <c r="H31" s="60">
        <f t="shared" si="24"/>
        <v>0</v>
      </c>
      <c r="I31" s="60">
        <f t="shared" si="24"/>
        <v>1.98</v>
      </c>
      <c r="J31" s="60">
        <f t="shared" si="24"/>
        <v>0.25</v>
      </c>
      <c r="K31" s="60">
        <f t="shared" si="24"/>
        <v>0</v>
      </c>
      <c r="L31" s="60">
        <f t="shared" si="24"/>
        <v>0</v>
      </c>
    </row>
    <row r="32" ht="15">
      <c r="A32" t="s">
        <v>113</v>
      </c>
      <c r="B32" s="60">
        <f>B3+B10</f>
        <v>5.3600000000000003</v>
      </c>
      <c r="C32" s="60">
        <f t="shared" ref="C32:L32" si="25">C3+C10</f>
        <v>1.1600000000000001</v>
      </c>
      <c r="D32" s="60">
        <f t="shared" si="25"/>
        <v>35.840000000000003</v>
      </c>
      <c r="E32" s="60">
        <f t="shared" si="25"/>
        <v>175.59999999999999</v>
      </c>
      <c r="F32" s="60">
        <f t="shared" si="25"/>
        <v>37.600000000000001</v>
      </c>
      <c r="G32" s="60">
        <f t="shared" si="25"/>
        <v>0</v>
      </c>
      <c r="H32" s="60">
        <f t="shared" si="25"/>
        <v>0</v>
      </c>
      <c r="I32" s="60">
        <f t="shared" si="25"/>
        <v>1.976</v>
      </c>
      <c r="J32" s="60">
        <f t="shared" si="25"/>
        <v>0.23599999999999999</v>
      </c>
      <c r="K32" s="60">
        <f t="shared" si="25"/>
        <v>0</v>
      </c>
      <c r="L32" s="60">
        <f t="shared" si="25"/>
        <v>0</v>
      </c>
    </row>
    <row r="33" ht="15">
      <c r="A33" t="s">
        <v>117</v>
      </c>
      <c r="B33" s="60">
        <f>B4+B23</f>
        <v>6.0199999999999996</v>
      </c>
      <c r="C33" s="60">
        <f t="shared" ref="C33:L33" si="26">C4+C23</f>
        <v>1.6699999999999999</v>
      </c>
      <c r="D33" s="60">
        <f t="shared" si="26"/>
        <v>40.119999999999997</v>
      </c>
      <c r="E33" s="60">
        <f t="shared" si="26"/>
        <v>194.19999999999999</v>
      </c>
      <c r="F33" s="60">
        <f t="shared" si="26"/>
        <v>25.199999999999999</v>
      </c>
      <c r="G33" s="60">
        <f t="shared" si="26"/>
        <v>0</v>
      </c>
      <c r="H33" s="60">
        <f t="shared" si="26"/>
        <v>0</v>
      </c>
      <c r="I33" s="60">
        <f t="shared" si="26"/>
        <v>1.3719999999999999</v>
      </c>
      <c r="J33" s="60">
        <f t="shared" si="26"/>
        <v>0.126</v>
      </c>
      <c r="K33" s="60">
        <f t="shared" si="26"/>
        <v>0</v>
      </c>
      <c r="L33" s="60">
        <f t="shared" si="26"/>
        <v>0</v>
      </c>
    </row>
    <row r="34" ht="15">
      <c r="A34" t="s">
        <v>118</v>
      </c>
      <c r="B34" s="60">
        <f>B1+B17</f>
        <v>3.2000000000000002</v>
      </c>
      <c r="C34" s="60">
        <f t="shared" ref="C34:L34" si="27">C1+C17</f>
        <v>0.80000000000000004</v>
      </c>
      <c r="D34" s="60">
        <f t="shared" si="27"/>
        <v>20.800000000000001</v>
      </c>
      <c r="E34" s="60">
        <f t="shared" si="27"/>
        <v>101</v>
      </c>
      <c r="F34" s="60">
        <f t="shared" si="27"/>
        <v>18</v>
      </c>
      <c r="G34" s="60">
        <f t="shared" si="27"/>
        <v>0</v>
      </c>
      <c r="H34" s="60">
        <f t="shared" si="27"/>
        <v>0</v>
      </c>
      <c r="I34" s="60">
        <f t="shared" si="27"/>
        <v>0.97999999999999998</v>
      </c>
      <c r="J34" s="60">
        <f t="shared" si="27"/>
        <v>0.089999999999999997</v>
      </c>
      <c r="K34" s="60">
        <f t="shared" si="27"/>
        <v>0</v>
      </c>
      <c r="L34" s="60">
        <f t="shared" si="27"/>
        <v>0</v>
      </c>
    </row>
    <row r="35" ht="15">
      <c r="A35" t="s">
        <v>119</v>
      </c>
      <c r="B35" s="60">
        <f>B1+B18</f>
        <v>3.5499999999999998</v>
      </c>
      <c r="C35" s="60">
        <f t="shared" ref="C35:L35" si="28">C1+C18</f>
        <v>0.92500000000000004</v>
      </c>
      <c r="D35" s="60">
        <f t="shared" si="28"/>
        <v>23.300000000000001</v>
      </c>
      <c r="E35" s="60">
        <f t="shared" si="28"/>
        <v>113</v>
      </c>
      <c r="F35" s="60">
        <f t="shared" si="28"/>
        <v>18</v>
      </c>
      <c r="G35" s="60">
        <f t="shared" si="28"/>
        <v>0</v>
      </c>
      <c r="H35" s="60">
        <f t="shared" si="28"/>
        <v>0</v>
      </c>
      <c r="I35" s="60">
        <f t="shared" si="28"/>
        <v>0.97999999999999998</v>
      </c>
      <c r="J35" s="60">
        <f t="shared" si="28"/>
        <v>0.089999999999999997</v>
      </c>
      <c r="K35" s="60">
        <f t="shared" si="28"/>
        <v>0</v>
      </c>
      <c r="L35" s="60">
        <f t="shared" si="28"/>
        <v>0</v>
      </c>
    </row>
    <row r="36" ht="15">
      <c r="A36" t="s">
        <v>123</v>
      </c>
      <c r="B36" s="60">
        <f>B1+B19</f>
        <v>3.9000000000000004</v>
      </c>
      <c r="C36" s="60">
        <f t="shared" ref="C36:M36" si="29">C1+C19</f>
        <v>1.05</v>
      </c>
      <c r="D36" s="60">
        <f t="shared" si="29"/>
        <v>25.800000000000001</v>
      </c>
      <c r="E36" s="60">
        <f t="shared" si="29"/>
        <v>125</v>
      </c>
      <c r="F36" s="60">
        <f t="shared" si="29"/>
        <v>18</v>
      </c>
      <c r="G36" s="60">
        <f t="shared" si="29"/>
        <v>0</v>
      </c>
      <c r="H36" s="60">
        <f t="shared" si="29"/>
        <v>0</v>
      </c>
      <c r="I36" s="60">
        <f t="shared" si="29"/>
        <v>0.97999999999999998</v>
      </c>
      <c r="J36" s="60">
        <f t="shared" si="29"/>
        <v>0.089999999999999997</v>
      </c>
      <c r="K36" s="60">
        <f t="shared" si="29"/>
        <v>0</v>
      </c>
      <c r="L36" s="60">
        <f t="shared" si="29"/>
        <v>0</v>
      </c>
      <c r="M36" s="60">
        <f t="shared" si="29"/>
        <v>0</v>
      </c>
    </row>
    <row r="37" ht="15">
      <c r="A37" t="s">
        <v>122</v>
      </c>
      <c r="B37" s="60">
        <f>B1+B21</f>
        <v>4.5999999999999996</v>
      </c>
      <c r="C37" s="60">
        <f t="shared" ref="C37:L37" si="30">C1+C21</f>
        <v>1.3</v>
      </c>
      <c r="D37" s="60">
        <f t="shared" si="30"/>
        <v>30.800000000000001</v>
      </c>
      <c r="E37" s="60">
        <f t="shared" si="30"/>
        <v>149</v>
      </c>
      <c r="F37" s="60">
        <f t="shared" si="30"/>
        <v>18</v>
      </c>
      <c r="G37" s="60">
        <f t="shared" si="30"/>
        <v>0</v>
      </c>
      <c r="H37" s="60">
        <f t="shared" si="30"/>
        <v>0</v>
      </c>
      <c r="I37" s="60">
        <f t="shared" si="30"/>
        <v>0.97999999999999998</v>
      </c>
      <c r="J37" s="60">
        <f t="shared" si="30"/>
        <v>0.089999999999999997</v>
      </c>
      <c r="K37" s="60">
        <f t="shared" si="30"/>
        <v>0</v>
      </c>
      <c r="L37" s="60">
        <f t="shared" si="30"/>
        <v>0</v>
      </c>
    </row>
    <row r="38" ht="15">
      <c r="A38" t="s">
        <v>121</v>
      </c>
      <c r="B38">
        <f>B17*45/20</f>
        <v>3.1499999999999995</v>
      </c>
      <c r="C38">
        <f t="shared" ref="C38:L38" si="31">C17*45/20</f>
        <v>1.125</v>
      </c>
      <c r="D38">
        <f t="shared" si="31"/>
        <v>22.5</v>
      </c>
      <c r="E38">
        <f t="shared" si="31"/>
        <v>108</v>
      </c>
      <c r="F38">
        <f t="shared" si="31"/>
        <v>0</v>
      </c>
      <c r="G38">
        <f t="shared" si="31"/>
        <v>0</v>
      </c>
      <c r="H38">
        <f t="shared" si="31"/>
        <v>0</v>
      </c>
      <c r="I38">
        <f t="shared" si="31"/>
        <v>0</v>
      </c>
      <c r="J38">
        <f t="shared" si="31"/>
        <v>0</v>
      </c>
      <c r="K38">
        <f t="shared" si="31"/>
        <v>0</v>
      </c>
      <c r="L38">
        <f t="shared" si="31"/>
        <v>0</v>
      </c>
    </row>
    <row r="39" ht="15">
      <c r="A39" t="s">
        <v>120</v>
      </c>
      <c r="B39" s="60">
        <f>B1+B38</f>
        <v>4.9499999999999993</v>
      </c>
      <c r="C39" s="60">
        <f t="shared" ref="C39:L39" si="32">C1+C38</f>
        <v>1.425</v>
      </c>
      <c r="D39" s="60">
        <f t="shared" si="32"/>
        <v>33.299999999999997</v>
      </c>
      <c r="E39" s="60">
        <f t="shared" si="32"/>
        <v>161</v>
      </c>
      <c r="F39" s="60">
        <f t="shared" si="32"/>
        <v>18</v>
      </c>
      <c r="G39" s="60">
        <f t="shared" si="32"/>
        <v>0</v>
      </c>
      <c r="H39" s="60">
        <f t="shared" si="32"/>
        <v>0</v>
      </c>
      <c r="I39" s="60">
        <f t="shared" si="32"/>
        <v>0.97999999999999998</v>
      </c>
      <c r="J39" s="60">
        <f t="shared" si="32"/>
        <v>0.089999999999999997</v>
      </c>
      <c r="K39" s="60">
        <f t="shared" si="32"/>
        <v>0</v>
      </c>
      <c r="L39" s="60">
        <f t="shared" si="32"/>
        <v>0</v>
      </c>
    </row>
    <row r="40" ht="15">
      <c r="A40" t="s">
        <v>95</v>
      </c>
      <c r="B40" s="60">
        <f>B2+B17</f>
        <v>2.8399999999999999</v>
      </c>
      <c r="C40" s="60">
        <f t="shared" ref="C40:L40" si="33">C2+C17</f>
        <v>0.73999999999999999</v>
      </c>
      <c r="D40" s="60">
        <f t="shared" si="33"/>
        <v>18.640000000000001</v>
      </c>
      <c r="E40" s="60">
        <f t="shared" si="33"/>
        <v>90.400000000000006</v>
      </c>
      <c r="F40" s="60">
        <f t="shared" si="33"/>
        <v>14.4</v>
      </c>
      <c r="G40" s="60">
        <f t="shared" si="33"/>
        <v>0</v>
      </c>
      <c r="H40" s="60">
        <f t="shared" si="33"/>
        <v>0</v>
      </c>
      <c r="I40" s="60">
        <f t="shared" si="33"/>
        <v>0.78400000000000003</v>
      </c>
      <c r="J40" s="60">
        <f t="shared" si="33"/>
        <v>0.071999999999999995</v>
      </c>
      <c r="K40" s="60">
        <f t="shared" si="33"/>
        <v>0</v>
      </c>
      <c r="L40" s="60">
        <f t="shared" si="33"/>
        <v>0</v>
      </c>
    </row>
  </sheetData>
  <pageMargins left="0.69999999999999996" right="0.69999999999999996" top="0.75" bottom="0.75" header="0.29999999999999999" footer="0.29999999999999999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r.solonitsyna</cp:lastModifiedBy>
  <cp:revision>356</cp:revision>
  <dcterms:created xsi:type="dcterms:W3CDTF">2006-09-15T21:00:00Z</dcterms:created>
  <dcterms:modified xsi:type="dcterms:W3CDTF">2025-01-29T11:55:00Z</dcterms:modified>
  <cp:version>983040</cp:version>
</cp:coreProperties>
</file>